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alejandro/Library/CloudStorage/GoogleDrive-alejandro@irreverence.me/.shortcut-targets-by-id/0BzxoTMKvL6idSG1GVmxYNmNkRjg/Marketing &amp; Sales/OSTEOCERTUS CENTRAL/Order Forms/"/>
    </mc:Choice>
  </mc:AlternateContent>
  <xr:revisionPtr revIDLastSave="0" documentId="13_ncr:1_{C809B792-163B-6C4D-A8FF-7F7223800C92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Q3 2023" sheetId="1" r:id="rId1"/>
  </sheets>
  <definedNames>
    <definedName name="_xlnm.Print_Area" localSheetId="0">'Q3 2023'!$A$1:$J$76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3HGh4yoCoRoMwlAyRq/yjB5xEjd3z0TR3Zr74sO6qRI="/>
    </ext>
  </extLst>
</workbook>
</file>

<file path=xl/calcChain.xml><?xml version="1.0" encoding="utf-8"?>
<calcChain xmlns="http://schemas.openxmlformats.org/spreadsheetml/2006/main">
  <c r="J20" i="1" l="1"/>
  <c r="I71" i="1"/>
  <c r="O62" i="1"/>
  <c r="N62" i="1"/>
  <c r="M62" i="1"/>
  <c r="J62" i="1"/>
  <c r="D71" i="1"/>
  <c r="E71" i="1"/>
  <c r="C71" i="1"/>
  <c r="J74" i="1"/>
  <c r="J61" i="1" l="1"/>
  <c r="J60" i="1"/>
  <c r="O61" i="1"/>
  <c r="N61" i="1"/>
  <c r="M61" i="1"/>
  <c r="O60" i="1"/>
  <c r="N60" i="1"/>
  <c r="M60" i="1"/>
  <c r="O70" i="1" l="1"/>
  <c r="N70" i="1"/>
  <c r="M70" i="1"/>
  <c r="J70" i="1"/>
  <c r="O69" i="1"/>
  <c r="N69" i="1"/>
  <c r="M69" i="1"/>
  <c r="J69" i="1"/>
  <c r="O68" i="1"/>
  <c r="N68" i="1"/>
  <c r="M68" i="1"/>
  <c r="J68" i="1"/>
  <c r="O67" i="1"/>
  <c r="N67" i="1"/>
  <c r="M67" i="1"/>
  <c r="J67" i="1"/>
  <c r="O66" i="1"/>
  <c r="N66" i="1"/>
  <c r="M66" i="1"/>
  <c r="J66" i="1"/>
  <c r="O65" i="1"/>
  <c r="N65" i="1"/>
  <c r="M65" i="1"/>
  <c r="J65" i="1"/>
  <c r="O64" i="1"/>
  <c r="N64" i="1"/>
  <c r="M64" i="1"/>
  <c r="J64" i="1"/>
  <c r="O63" i="1"/>
  <c r="N63" i="1"/>
  <c r="M63" i="1"/>
  <c r="J63" i="1"/>
  <c r="O59" i="1"/>
  <c r="N59" i="1"/>
  <c r="M59" i="1"/>
  <c r="I58" i="1"/>
  <c r="E58" i="1"/>
  <c r="O58" i="1" s="1"/>
  <c r="D58" i="1"/>
  <c r="N58" i="1" s="1"/>
  <c r="C58" i="1"/>
  <c r="M58" i="1" s="1"/>
  <c r="G57" i="1"/>
  <c r="F57" i="1"/>
  <c r="O57" i="1" s="1"/>
  <c r="G56" i="1"/>
  <c r="F56" i="1"/>
  <c r="J56" i="1" s="1"/>
  <c r="G55" i="1"/>
  <c r="F55" i="1"/>
  <c r="O55" i="1" s="1"/>
  <c r="G54" i="1"/>
  <c r="F54" i="1"/>
  <c r="G53" i="1"/>
  <c r="F53" i="1"/>
  <c r="O53" i="1" s="1"/>
  <c r="G52" i="1"/>
  <c r="F52" i="1"/>
  <c r="O52" i="1" s="1"/>
  <c r="O51" i="1"/>
  <c r="N51" i="1"/>
  <c r="M51" i="1"/>
  <c r="J51" i="1"/>
  <c r="O50" i="1"/>
  <c r="N50" i="1"/>
  <c r="M50" i="1"/>
  <c r="J50" i="1"/>
  <c r="G49" i="1"/>
  <c r="F49" i="1"/>
  <c r="O49" i="1" s="1"/>
  <c r="G48" i="1"/>
  <c r="F48" i="1"/>
  <c r="O48" i="1" s="1"/>
  <c r="G47" i="1"/>
  <c r="F47" i="1"/>
  <c r="J47" i="1" s="1"/>
  <c r="G46" i="1"/>
  <c r="F46" i="1"/>
  <c r="O46" i="1" s="1"/>
  <c r="G45" i="1"/>
  <c r="F45" i="1"/>
  <c r="O45" i="1" s="1"/>
  <c r="G44" i="1"/>
  <c r="F44" i="1"/>
  <c r="J44" i="1" s="1"/>
  <c r="O43" i="1"/>
  <c r="N43" i="1"/>
  <c r="M43" i="1"/>
  <c r="J43" i="1"/>
  <c r="O42" i="1"/>
  <c r="N42" i="1"/>
  <c r="M42" i="1"/>
  <c r="J42" i="1"/>
  <c r="O41" i="1"/>
  <c r="N41" i="1"/>
  <c r="M41" i="1"/>
  <c r="J41" i="1"/>
  <c r="G40" i="1"/>
  <c r="F40" i="1"/>
  <c r="O39" i="1"/>
  <c r="N39" i="1"/>
  <c r="M39" i="1"/>
  <c r="J39" i="1"/>
  <c r="G38" i="1"/>
  <c r="F38" i="1"/>
  <c r="N38" i="1" s="1"/>
  <c r="O37" i="1"/>
  <c r="N37" i="1"/>
  <c r="M37" i="1"/>
  <c r="J37" i="1"/>
  <c r="G36" i="1"/>
  <c r="F36" i="1"/>
  <c r="O35" i="1"/>
  <c r="N35" i="1"/>
  <c r="M35" i="1"/>
  <c r="J35" i="1"/>
  <c r="O34" i="1"/>
  <c r="N34" i="1"/>
  <c r="M34" i="1"/>
  <c r="J34" i="1"/>
  <c r="G33" i="1"/>
  <c r="F33" i="1"/>
  <c r="O33" i="1" s="1"/>
  <c r="G32" i="1"/>
  <c r="F32" i="1"/>
  <c r="J32" i="1" s="1"/>
  <c r="G31" i="1"/>
  <c r="F31" i="1"/>
  <c r="O31" i="1" s="1"/>
  <c r="G30" i="1"/>
  <c r="F30" i="1"/>
  <c r="O30" i="1" s="1"/>
  <c r="G29" i="1"/>
  <c r="F29" i="1"/>
  <c r="N29" i="1" s="1"/>
  <c r="G28" i="1"/>
  <c r="F28" i="1"/>
  <c r="N28" i="1" s="1"/>
  <c r="O27" i="1"/>
  <c r="N27" i="1"/>
  <c r="M27" i="1"/>
  <c r="J27" i="1"/>
  <c r="O26" i="1"/>
  <c r="N26" i="1"/>
  <c r="M26" i="1"/>
  <c r="J26" i="1"/>
  <c r="O25" i="1"/>
  <c r="N25" i="1"/>
  <c r="M25" i="1"/>
  <c r="I24" i="1"/>
  <c r="E24" i="1"/>
  <c r="O24" i="1" s="1"/>
  <c r="D24" i="1"/>
  <c r="N24" i="1" s="1"/>
  <c r="C24" i="1"/>
  <c r="M24" i="1" s="1"/>
  <c r="O23" i="1"/>
  <c r="N23" i="1"/>
  <c r="M23" i="1"/>
  <c r="J23" i="1"/>
  <c r="O22" i="1"/>
  <c r="N22" i="1"/>
  <c r="M22" i="1"/>
  <c r="J22" i="1"/>
  <c r="O21" i="1"/>
  <c r="N21" i="1"/>
  <c r="M21" i="1"/>
  <c r="J21" i="1"/>
  <c r="O20" i="1"/>
  <c r="N20" i="1"/>
  <c r="M20" i="1"/>
  <c r="O19" i="1"/>
  <c r="N19" i="1"/>
  <c r="M19" i="1"/>
  <c r="J19" i="1"/>
  <c r="O18" i="1"/>
  <c r="N18" i="1"/>
  <c r="M18" i="1"/>
  <c r="J18" i="1"/>
  <c r="O17" i="1"/>
  <c r="N17" i="1"/>
  <c r="M17" i="1"/>
  <c r="J17" i="1"/>
  <c r="O16" i="1"/>
  <c r="N16" i="1"/>
  <c r="M16" i="1"/>
  <c r="J16" i="1"/>
  <c r="O15" i="1"/>
  <c r="N15" i="1"/>
  <c r="M15" i="1"/>
  <c r="J15" i="1"/>
  <c r="O14" i="1"/>
  <c r="N14" i="1"/>
  <c r="M14" i="1"/>
  <c r="J14" i="1"/>
  <c r="I12" i="1"/>
  <c r="E12" i="1"/>
  <c r="D12" i="1"/>
  <c r="C12" i="1"/>
  <c r="O6" i="1"/>
  <c r="N6" i="1"/>
  <c r="M6" i="1"/>
  <c r="J71" i="1" l="1"/>
  <c r="J36" i="1"/>
  <c r="J38" i="1"/>
  <c r="M38" i="1"/>
  <c r="N47" i="1"/>
  <c r="O32" i="1"/>
  <c r="O36" i="1"/>
  <c r="O47" i="1"/>
  <c r="M28" i="1"/>
  <c r="M44" i="1"/>
  <c r="N46" i="1"/>
  <c r="N44" i="1"/>
  <c r="M56" i="1"/>
  <c r="J46" i="1"/>
  <c r="J55" i="1"/>
  <c r="J28" i="1"/>
  <c r="M46" i="1"/>
  <c r="O28" i="1"/>
  <c r="N56" i="1"/>
  <c r="M47" i="1"/>
  <c r="O54" i="1"/>
  <c r="O38" i="1"/>
  <c r="J40" i="1"/>
  <c r="M45" i="1"/>
  <c r="J54" i="1"/>
  <c r="J33" i="1"/>
  <c r="J45" i="1"/>
  <c r="M29" i="1"/>
  <c r="O40" i="1"/>
  <c r="N45" i="1"/>
  <c r="J57" i="1"/>
  <c r="J24" i="1"/>
  <c r="M57" i="1"/>
  <c r="O29" i="1"/>
  <c r="N57" i="1"/>
  <c r="M33" i="1"/>
  <c r="J31" i="1"/>
  <c r="M32" i="1"/>
  <c r="N33" i="1"/>
  <c r="M36" i="1"/>
  <c r="M40" i="1"/>
  <c r="J49" i="1"/>
  <c r="J53" i="1"/>
  <c r="M54" i="1"/>
  <c r="N55" i="1"/>
  <c r="M55" i="1"/>
  <c r="J30" i="1"/>
  <c r="M31" i="1"/>
  <c r="N32" i="1"/>
  <c r="N36" i="1"/>
  <c r="N40" i="1"/>
  <c r="O44" i="1"/>
  <c r="J48" i="1"/>
  <c r="M49" i="1"/>
  <c r="J52" i="1"/>
  <c r="M53" i="1"/>
  <c r="N54" i="1"/>
  <c r="O56" i="1"/>
  <c r="J29" i="1"/>
  <c r="M30" i="1"/>
  <c r="N31" i="1"/>
  <c r="M48" i="1"/>
  <c r="N49" i="1"/>
  <c r="M52" i="1"/>
  <c r="N53" i="1"/>
  <c r="N30" i="1"/>
  <c r="N48" i="1"/>
  <c r="N52" i="1"/>
  <c r="O72" i="1" l="1"/>
  <c r="G11" i="1" s="1"/>
  <c r="N72" i="1"/>
  <c r="F10" i="1" s="1"/>
  <c r="J10" i="1" s="1"/>
  <c r="J58" i="1"/>
  <c r="M72" i="1"/>
  <c r="G9" i="1" s="1"/>
  <c r="F11" i="1" l="1"/>
  <c r="J11" i="1" s="1"/>
  <c r="F9" i="1"/>
  <c r="J9" i="1" s="1"/>
  <c r="G10" i="1"/>
  <c r="J12" i="1" l="1"/>
  <c r="J72" i="1"/>
  <c r="J73" i="1" s="1"/>
  <c r="J76" i="1" s="1"/>
</calcChain>
</file>

<file path=xl/sharedStrings.xml><?xml version="1.0" encoding="utf-8"?>
<sst xmlns="http://schemas.openxmlformats.org/spreadsheetml/2006/main" count="147" uniqueCount="147">
  <si>
    <t>Contact Person</t>
  </si>
  <si>
    <t>Company (Name and address)</t>
  </si>
  <si>
    <t>City, (U.S. State)</t>
  </si>
  <si>
    <t>Country</t>
  </si>
  <si>
    <t>Email</t>
  </si>
  <si>
    <t xml:space="preserve">Contact Number </t>
  </si>
  <si>
    <t>Order Date</t>
  </si>
  <si>
    <t>Part No.</t>
  </si>
  <si>
    <t>Description</t>
  </si>
  <si>
    <t>Super Set</t>
  </si>
  <si>
    <t>Item Price</t>
  </si>
  <si>
    <t>Event Price</t>
  </si>
  <si>
    <t>Order Quantity</t>
  </si>
  <si>
    <t>Extended Price</t>
  </si>
  <si>
    <t>K050ST</t>
  </si>
  <si>
    <t>K050SU</t>
  </si>
  <si>
    <t>Total Sets</t>
  </si>
  <si>
    <t>Plates</t>
  </si>
  <si>
    <t>PXL20-050</t>
  </si>
  <si>
    <t>Long Plate 2.0, Mini</t>
  </si>
  <si>
    <t>PX20HS-050</t>
  </si>
  <si>
    <t>Plate 2.0, High Strength MINI</t>
  </si>
  <si>
    <t>PX20SB-050</t>
  </si>
  <si>
    <t>Short Bridge Plate 2.0, MINI</t>
  </si>
  <si>
    <t>CPX20-050</t>
  </si>
  <si>
    <t>Cross Plate 2.0, Mini</t>
  </si>
  <si>
    <t>PYX20-050</t>
  </si>
  <si>
    <t>Y Plate 2.0, MINI</t>
  </si>
  <si>
    <t>PXL15-050</t>
  </si>
  <si>
    <t>Long Plate 1.5, Mini</t>
  </si>
  <si>
    <t>PX15HS-050</t>
  </si>
  <si>
    <t>Plate 1.5, High Strength MINI</t>
  </si>
  <si>
    <t>PX15SB-050</t>
  </si>
  <si>
    <t>Short Bridge Plate 1.5, MINI</t>
  </si>
  <si>
    <t>CPX15-050</t>
  </si>
  <si>
    <t>Cross Plate 1.5, Mini</t>
  </si>
  <si>
    <t>PYX15-050</t>
  </si>
  <si>
    <t>Y Plate 1.5, MINI</t>
  </si>
  <si>
    <t>Total Plates</t>
  </si>
  <si>
    <t>Screws</t>
  </si>
  <si>
    <t>LS20-050-06</t>
  </si>
  <si>
    <t>Locking Screw, 2.0mm x 6mm</t>
  </si>
  <si>
    <t>LS20-050-08</t>
  </si>
  <si>
    <t>Locking Screw, 2.0mm x 8mm</t>
  </si>
  <si>
    <t>LS20-050-10</t>
  </si>
  <si>
    <t>Locking Screw, 2.0mm x 10mm</t>
  </si>
  <si>
    <t>LS20-050-12</t>
  </si>
  <si>
    <t>Locking Screw, 2.0mm x 12mm</t>
  </si>
  <si>
    <t>LS20-050-14</t>
  </si>
  <si>
    <t>Locking Screw, 2.0mm x 14mm</t>
  </si>
  <si>
    <t>LS20-050-16</t>
  </si>
  <si>
    <t>Locking Screw, 2.0mm x 16mm</t>
  </si>
  <si>
    <t>LS20-050-18</t>
  </si>
  <si>
    <t>Locking Screw, 2.0mm x 18mm</t>
  </si>
  <si>
    <t>LS20-050-20</t>
  </si>
  <si>
    <t>Locking Screw, 2.0mm x 20mm</t>
  </si>
  <si>
    <t>CS20-050-06</t>
  </si>
  <si>
    <t>Compression Screw, 2.0mm x 6mm</t>
  </si>
  <si>
    <t>CS20-050-08</t>
  </si>
  <si>
    <t>Compression Screw, 2.0mm x 8mm</t>
  </si>
  <si>
    <t>CS20-050-10</t>
  </si>
  <si>
    <t>Compression Screw, 2.0mm x 10mm</t>
  </si>
  <si>
    <t>CS20-050-12</t>
  </si>
  <si>
    <t>Compression Screw, 2.0mm x 12mm</t>
  </si>
  <si>
    <t>CS20-050-14</t>
  </si>
  <si>
    <t>Compression Screw, 2.0mm x 14mm</t>
  </si>
  <si>
    <t>CS20-050-16</t>
  </si>
  <si>
    <t>Compression Screw, 2.0mm x 16mm</t>
  </si>
  <si>
    <t>CS20-050-18</t>
  </si>
  <si>
    <t>Compression Screw, 2.0mm x 18mm</t>
  </si>
  <si>
    <t>CS20-050-20</t>
  </si>
  <si>
    <t>Compression Screw, 2.0mm x 20mm</t>
  </si>
  <si>
    <t>LS15-050-06</t>
  </si>
  <si>
    <t>Locking Screw, 1.5mm x 6mm</t>
  </si>
  <si>
    <t>LS15-050-08</t>
  </si>
  <si>
    <t>Locking Screw, 1.5mm x 8mm</t>
  </si>
  <si>
    <t>LS15-050-10</t>
  </si>
  <si>
    <t>Locking Screw, 1.5mm x 10mm</t>
  </si>
  <si>
    <t>LS15-050-12</t>
  </si>
  <si>
    <t>Locking Screw, 1.5mm x 12mm</t>
  </si>
  <si>
    <t>LS15-050-14</t>
  </si>
  <si>
    <t>Locking Screw, 1.5mm x 14mm</t>
  </si>
  <si>
    <t>LS15-050-16</t>
  </si>
  <si>
    <t>Locking Screw, 1.5mm x 16mm</t>
  </si>
  <si>
    <t>LS15-050-18</t>
  </si>
  <si>
    <t>Locking Screw, 1.5mm x 18mm</t>
  </si>
  <si>
    <t>LS15-050-20</t>
  </si>
  <si>
    <t>Locking Screw, 1.5mm x 20mm</t>
  </si>
  <si>
    <t>CS15-050-06</t>
  </si>
  <si>
    <t>Compression Screw, 1.5mm x 6mm</t>
  </si>
  <si>
    <t>CS15-050-08</t>
  </si>
  <si>
    <t>Compression Screw, 1.5mm x 8mm</t>
  </si>
  <si>
    <t>CS15-050-10</t>
  </si>
  <si>
    <t>Compression Screw, 1.5mm x 10mm</t>
  </si>
  <si>
    <t>CS15-050-12</t>
  </si>
  <si>
    <t>Compression Screw, 1.5mm x 12mm</t>
  </si>
  <si>
    <t>CS15-050-14</t>
  </si>
  <si>
    <t>Compression Screw, 1.5mm x 14mm</t>
  </si>
  <si>
    <t>CS15-050-16</t>
  </si>
  <si>
    <t>Compression Screw, 1.5mm x 16mm</t>
  </si>
  <si>
    <t>CS15-050-18</t>
  </si>
  <si>
    <t>Compression Screw, 1.5mm x 18mm</t>
  </si>
  <si>
    <t>CS15-050-20</t>
  </si>
  <si>
    <t>Compression Screw, 1.5mm x 20mm</t>
  </si>
  <si>
    <t>Total Screws</t>
  </si>
  <si>
    <t>Instruments</t>
  </si>
  <si>
    <t>SDXShaft</t>
  </si>
  <si>
    <t>Square Driver Shaft, Mini</t>
  </si>
  <si>
    <t>DGLX-050</t>
  </si>
  <si>
    <t>Drill Guide Locking, Mini</t>
  </si>
  <si>
    <t>SGM-050</t>
  </si>
  <si>
    <t>Screw Gauge, Mini</t>
  </si>
  <si>
    <t>AGNX-050</t>
  </si>
  <si>
    <t>Angled Grip Nut, Mini</t>
  </si>
  <si>
    <t>GNX-050</t>
  </si>
  <si>
    <t>Grip Nut, Mini</t>
  </si>
  <si>
    <t>GNH-050</t>
  </si>
  <si>
    <t>Grip Nut Handle, Mini</t>
  </si>
  <si>
    <t>SBX-050</t>
  </si>
  <si>
    <t>In-Plane Bender Handle</t>
  </si>
  <si>
    <t>Multipurpose Case, Mini</t>
  </si>
  <si>
    <t>Total Instruments</t>
  </si>
  <si>
    <t>Notes</t>
  </si>
  <si>
    <t>Subtotal</t>
  </si>
  <si>
    <t>Discount</t>
  </si>
  <si>
    <t>Sales Tax</t>
  </si>
  <si>
    <t>Shipping</t>
  </si>
  <si>
    <t>Flat Rate</t>
  </si>
  <si>
    <t>TOTAL</t>
  </si>
  <si>
    <t>AODB15-050</t>
  </si>
  <si>
    <t>Drill Bit OsTi-Lok, Ø 1.2mm</t>
  </si>
  <si>
    <t>AODB20-050</t>
  </si>
  <si>
    <t>Drill Bit OsTi-Lok, Ø 1.5mm</t>
  </si>
  <si>
    <t>Free shipping for USA orders of $1000 or more.
10% off in purchases of new sets of $4000 or more.</t>
  </si>
  <si>
    <t>AOHandle</t>
  </si>
  <si>
    <t>AO Handle Quick connect</t>
  </si>
  <si>
    <t>Order Number:</t>
  </si>
  <si>
    <t>MPX-055</t>
  </si>
  <si>
    <t>K050IN</t>
  </si>
  <si>
    <t>OsTi-Lok MINI Instrument Set</t>
  </si>
  <si>
    <t>Instrument Set</t>
  </si>
  <si>
    <t>OsTi-Lok MINI Standard Set. 8 Plates + 48 Screws + Instruments</t>
  </si>
  <si>
    <t>OsTi-Lok MINI Super Set. 16 Plates + 64 Screws + Instruments</t>
  </si>
  <si>
    <t>Std Set</t>
  </si>
  <si>
    <t xml:space="preserve">Sets </t>
  </si>
  <si>
    <r>
      <rPr>
        <b/>
        <sz val="16"/>
        <color rgb="FF236C89"/>
        <rFont val="Digital-Bold"/>
      </rPr>
      <t>OsTi-Lok MINI</t>
    </r>
    <r>
      <rPr>
        <b/>
        <sz val="16"/>
        <color rgb="FF236C89"/>
        <rFont val="Arial"/>
        <family val="2"/>
      </rPr>
      <t xml:space="preserve"> Order Form</t>
    </r>
  </si>
  <si>
    <t>Instructions: Input order quantity in dark blue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</si>
</sst>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"/>
    <numFmt numFmtId="165" formatCode="&quot;$&quot;#,##0.00"/>
    <numFmt numFmtId="166" formatCode="0.0%"/>
    <numFmt numFmtId="167" formatCode="_(&quot;$&quot;* #,##0_);_(&quot;$&quot;* \(#,##0\);_(&quot;$&quot;* &quot;-&quot;??_);_(@_)"/>
  </numFmts>
  <fonts count="28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rgb="FF222222"/>
      <name val="Roboto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236C89"/>
      <name val="Arial"/>
      <family val="2"/>
    </font>
    <font>
      <b/>
      <sz val="16"/>
      <color rgb="FF236C89"/>
      <name val="Digital-Bold"/>
    </font>
    <font>
      <sz val="11"/>
      <color rgb="FF236C89"/>
      <name val="Calibri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trike/>
      <sz val="10"/>
      <color theme="0"/>
      <name val="Arial"/>
      <family val="2"/>
    </font>
    <font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236C89"/>
        <bgColor rgb="FFFFC000"/>
      </patternFill>
    </fill>
    <fill>
      <patternFill patternType="solid">
        <fgColor rgb="FF236C89"/>
        <bgColor indexed="64"/>
      </patternFill>
    </fill>
    <fill>
      <patternFill patternType="solid">
        <fgColor rgb="FFB6E5FA"/>
        <bgColor rgb="FFB8CCE4"/>
      </patternFill>
    </fill>
    <fill>
      <patternFill patternType="solid">
        <fgColor rgb="FFB6E5FA"/>
        <bgColor indexed="64"/>
      </patternFill>
    </fill>
    <fill>
      <patternFill patternType="solid">
        <fgColor rgb="FF58AFE0"/>
        <bgColor rgb="FFFFFF00"/>
      </patternFill>
    </fill>
    <fill>
      <patternFill patternType="solid">
        <fgColor rgb="FF58AFE0"/>
        <bgColor indexed="64"/>
      </patternFill>
    </fill>
    <fill>
      <patternFill patternType="solid">
        <fgColor rgb="FF58AFE0"/>
        <bgColor rgb="FFFFFFCC"/>
      </patternFill>
    </fill>
    <fill>
      <patternFill patternType="solid">
        <fgColor rgb="FFA6C9DB"/>
        <bgColor rgb="FFFFFF66"/>
      </patternFill>
    </fill>
    <fill>
      <patternFill patternType="solid">
        <fgColor rgb="FF5C9BAA"/>
        <bgColor rgb="FFFFEDB3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8" fillId="4" borderId="16" xfId="0" applyFont="1" applyFill="1" applyBorder="1" applyAlignment="1">
      <alignment vertical="top"/>
    </xf>
    <xf numFmtId="0" fontId="3" fillId="3" borderId="11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6" fontId="9" fillId="0" borderId="0" xfId="0" applyNumberFormat="1" applyFont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6" fontId="1" fillId="6" borderId="26" xfId="0" applyNumberFormat="1" applyFont="1" applyFill="1" applyBorder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6" fontId="1" fillId="6" borderId="30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vertical="center"/>
    </xf>
    <xf numFmtId="6" fontId="1" fillId="6" borderId="3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40" xfId="0" applyFont="1" applyBorder="1" applyAlignment="1">
      <alignment horizontal="left" vertical="center"/>
    </xf>
    <xf numFmtId="6" fontId="11" fillId="0" borderId="0" xfId="0" applyNumberFormat="1" applyFont="1" applyAlignment="1">
      <alignment horizontal="center" vertical="center"/>
    </xf>
    <xf numFmtId="0" fontId="1" fillId="3" borderId="3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3" borderId="41" xfId="0" applyFont="1" applyFill="1" applyBorder="1" applyAlignment="1">
      <alignment vertical="center"/>
    </xf>
    <xf numFmtId="6" fontId="1" fillId="6" borderId="43" xfId="0" applyNumberFormat="1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vertical="center"/>
    </xf>
    <xf numFmtId="6" fontId="1" fillId="6" borderId="37" xfId="0" applyNumberFormat="1" applyFont="1" applyFill="1" applyBorder="1" applyAlignment="1">
      <alignment horizontal="center" vertical="center"/>
    </xf>
    <xf numFmtId="8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6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8" fontId="12" fillId="6" borderId="46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8" fontId="12" fillId="5" borderId="46" xfId="0" applyNumberFormat="1" applyFont="1" applyFill="1" applyBorder="1" applyAlignment="1">
      <alignment horizontal="center" vertical="center"/>
    </xf>
    <xf numFmtId="6" fontId="11" fillId="6" borderId="34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6" fontId="1" fillId="0" borderId="27" xfId="0" applyNumberFormat="1" applyFont="1" applyBorder="1" applyAlignment="1">
      <alignment vertical="center"/>
    </xf>
    <xf numFmtId="6" fontId="1" fillId="0" borderId="28" xfId="0" applyNumberFormat="1" applyFont="1" applyBorder="1" applyAlignment="1">
      <alignment vertical="center"/>
    </xf>
    <xf numFmtId="6" fontId="1" fillId="0" borderId="30" xfId="0" applyNumberFormat="1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6" fontId="1" fillId="6" borderId="26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6" fontId="9" fillId="0" borderId="27" xfId="0" applyNumberFormat="1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0" fillId="0" borderId="0" xfId="0" applyAlignment="1">
      <alignment wrapText="1"/>
    </xf>
    <xf numFmtId="6" fontId="1" fillId="6" borderId="30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18" fillId="3" borderId="23" xfId="2" applyFont="1" applyFill="1" applyBorder="1" applyAlignment="1">
      <alignment vertical="center" wrapText="1"/>
    </xf>
    <xf numFmtId="0" fontId="18" fillId="3" borderId="24" xfId="2" applyFont="1" applyFill="1" applyBorder="1" applyAlignment="1">
      <alignment vertical="center" wrapText="1"/>
    </xf>
    <xf numFmtId="0" fontId="18" fillId="3" borderId="27" xfId="2" applyFont="1" applyFill="1" applyBorder="1" applyAlignment="1">
      <alignment vertical="center" wrapText="1"/>
    </xf>
    <xf numFmtId="0" fontId="18" fillId="3" borderId="28" xfId="2" applyFont="1" applyFill="1" applyBorder="1" applyAlignment="1">
      <alignment vertical="center" wrapText="1"/>
    </xf>
    <xf numFmtId="0" fontId="18" fillId="3" borderId="31" xfId="2" applyFont="1" applyFill="1" applyBorder="1" applyAlignment="1">
      <alignment vertical="center"/>
    </xf>
    <xf numFmtId="0" fontId="18" fillId="3" borderId="32" xfId="2" applyFont="1" applyFill="1" applyBorder="1" applyAlignment="1">
      <alignment vertical="center"/>
    </xf>
    <xf numFmtId="0" fontId="13" fillId="3" borderId="24" xfId="2" applyFont="1" applyFill="1" applyBorder="1" applyAlignment="1">
      <alignment vertical="center"/>
    </xf>
    <xf numFmtId="0" fontId="13" fillId="3" borderId="28" xfId="2" applyFont="1" applyFill="1" applyBorder="1" applyAlignment="1">
      <alignment vertical="center"/>
    </xf>
    <xf numFmtId="0" fontId="13" fillId="3" borderId="32" xfId="2" applyFont="1" applyFill="1" applyBorder="1" applyAlignment="1">
      <alignment vertical="center"/>
    </xf>
    <xf numFmtId="0" fontId="13" fillId="3" borderId="42" xfId="2" applyFont="1" applyFill="1" applyBorder="1" applyAlignment="1">
      <alignment vertical="center"/>
    </xf>
    <xf numFmtId="0" fontId="13" fillId="3" borderId="45" xfId="2" applyFont="1" applyFill="1" applyBorder="1" applyAlignment="1">
      <alignment vertical="center"/>
    </xf>
    <xf numFmtId="0" fontId="13" fillId="0" borderId="0" xfId="2" applyFont="1"/>
    <xf numFmtId="1" fontId="25" fillId="7" borderId="23" xfId="0" applyNumberFormat="1" applyFont="1" applyFill="1" applyBorder="1" applyAlignment="1">
      <alignment horizontal="center" vertical="center" wrapText="1"/>
    </xf>
    <xf numFmtId="1" fontId="25" fillId="7" borderId="27" xfId="0" applyNumberFormat="1" applyFont="1" applyFill="1" applyBorder="1" applyAlignment="1">
      <alignment horizontal="center" vertical="center" wrapText="1"/>
    </xf>
    <xf numFmtId="1" fontId="26" fillId="7" borderId="31" xfId="0" applyNumberFormat="1" applyFont="1" applyFill="1" applyBorder="1" applyAlignment="1">
      <alignment horizontal="center" vertical="center"/>
    </xf>
    <xf numFmtId="1" fontId="25" fillId="7" borderId="23" xfId="0" applyNumberFormat="1" applyFont="1" applyFill="1" applyBorder="1" applyAlignment="1">
      <alignment horizontal="center" vertical="center"/>
    </xf>
    <xf numFmtId="1" fontId="25" fillId="7" borderId="27" xfId="0" applyNumberFormat="1" applyFont="1" applyFill="1" applyBorder="1" applyAlignment="1">
      <alignment horizontal="center" vertical="center"/>
    </xf>
    <xf numFmtId="1" fontId="25" fillId="7" borderId="31" xfId="0" applyNumberFormat="1" applyFont="1" applyFill="1" applyBorder="1" applyAlignment="1">
      <alignment horizontal="center" vertical="center"/>
    </xf>
    <xf numFmtId="1" fontId="25" fillId="7" borderId="41" xfId="0" applyNumberFormat="1" applyFont="1" applyFill="1" applyBorder="1" applyAlignment="1">
      <alignment horizontal="center" vertical="center"/>
    </xf>
    <xf numFmtId="9" fontId="27" fillId="7" borderId="46" xfId="0" applyNumberFormat="1" applyFont="1" applyFill="1" applyBorder="1" applyAlignment="1">
      <alignment horizontal="center" vertical="center"/>
    </xf>
    <xf numFmtId="165" fontId="27" fillId="7" borderId="46" xfId="0" applyNumberFormat="1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165" fontId="25" fillId="13" borderId="26" xfId="0" applyNumberFormat="1" applyFont="1" applyFill="1" applyBorder="1" applyAlignment="1">
      <alignment horizontal="center" vertical="center" wrapText="1"/>
    </xf>
    <xf numFmtId="165" fontId="25" fillId="13" borderId="30" xfId="0" applyNumberFormat="1" applyFont="1" applyFill="1" applyBorder="1" applyAlignment="1">
      <alignment horizontal="center" vertical="center" wrapText="1"/>
    </xf>
    <xf numFmtId="165" fontId="26" fillId="13" borderId="34" xfId="0" applyNumberFormat="1" applyFont="1" applyFill="1" applyBorder="1" applyAlignment="1">
      <alignment horizontal="center" vertical="center"/>
    </xf>
    <xf numFmtId="165" fontId="25" fillId="13" borderId="26" xfId="0" applyNumberFormat="1" applyFont="1" applyFill="1" applyBorder="1" applyAlignment="1">
      <alignment horizontal="center" vertical="center"/>
    </xf>
    <xf numFmtId="165" fontId="25" fillId="13" borderId="30" xfId="0" applyNumberFormat="1" applyFont="1" applyFill="1" applyBorder="1" applyAlignment="1">
      <alignment horizontal="center" vertical="center"/>
    </xf>
    <xf numFmtId="165" fontId="25" fillId="13" borderId="34" xfId="0" applyNumberFormat="1" applyFont="1" applyFill="1" applyBorder="1" applyAlignment="1">
      <alignment horizontal="center" vertical="center"/>
    </xf>
    <xf numFmtId="165" fontId="25" fillId="13" borderId="43" xfId="0" applyNumberFormat="1" applyFont="1" applyFill="1" applyBorder="1" applyAlignment="1">
      <alignment horizontal="center" vertical="center"/>
    </xf>
    <xf numFmtId="165" fontId="9" fillId="14" borderId="39" xfId="0" applyNumberFormat="1" applyFont="1" applyFill="1" applyBorder="1" applyAlignment="1">
      <alignment horizontal="center" vertical="center"/>
    </xf>
    <xf numFmtId="1" fontId="25" fillId="15" borderId="38" xfId="0" applyNumberFormat="1" applyFont="1" applyFill="1" applyBorder="1" applyAlignment="1">
      <alignment horizontal="center" vertical="center"/>
    </xf>
    <xf numFmtId="1" fontId="24" fillId="15" borderId="38" xfId="0" applyNumberFormat="1" applyFont="1" applyFill="1" applyBorder="1" applyAlignment="1">
      <alignment horizontal="center" vertical="center"/>
    </xf>
    <xf numFmtId="167" fontId="9" fillId="5" borderId="58" xfId="1" applyNumberFormat="1" applyFont="1" applyFill="1" applyBorder="1" applyAlignment="1">
      <alignment horizontal="center" vertical="center"/>
    </xf>
    <xf numFmtId="167" fontId="2" fillId="0" borderId="61" xfId="1" applyNumberFormat="1" applyFont="1" applyBorder="1"/>
    <xf numFmtId="167" fontId="9" fillId="5" borderId="59" xfId="1" applyNumberFormat="1" applyFont="1" applyFill="1" applyBorder="1" applyAlignment="1">
      <alignment horizontal="center" vertical="center"/>
    </xf>
    <xf numFmtId="167" fontId="2" fillId="0" borderId="62" xfId="1" applyNumberFormat="1" applyFont="1" applyBorder="1"/>
    <xf numFmtId="167" fontId="9" fillId="5" borderId="60" xfId="1" applyNumberFormat="1" applyFont="1" applyFill="1" applyBorder="1" applyAlignment="1">
      <alignment horizontal="center" vertical="center"/>
    </xf>
    <xf numFmtId="167" fontId="2" fillId="0" borderId="63" xfId="1" applyNumberFormat="1" applyFont="1" applyBorder="1"/>
    <xf numFmtId="1" fontId="25" fillId="7" borderId="47" xfId="0" applyNumberFormat="1" applyFont="1" applyFill="1" applyBorder="1" applyAlignment="1">
      <alignment horizontal="left" vertical="top" wrapText="1"/>
    </xf>
    <xf numFmtId="1" fontId="25" fillId="7" borderId="48" xfId="0" applyNumberFormat="1" applyFont="1" applyFill="1" applyBorder="1" applyAlignment="1">
      <alignment horizontal="left" vertical="top" wrapText="1"/>
    </xf>
    <xf numFmtId="1" fontId="25" fillId="7" borderId="49" xfId="0" applyNumberFormat="1" applyFont="1" applyFill="1" applyBorder="1" applyAlignment="1">
      <alignment horizontal="left" vertical="top" wrapText="1"/>
    </xf>
    <xf numFmtId="1" fontId="25" fillId="7" borderId="50" xfId="0" applyNumberFormat="1" applyFont="1" applyFill="1" applyBorder="1" applyAlignment="1">
      <alignment horizontal="left" vertical="top" wrapText="1"/>
    </xf>
    <xf numFmtId="1" fontId="25" fillId="7" borderId="0" xfId="0" applyNumberFormat="1" applyFont="1" applyFill="1" applyAlignment="1">
      <alignment horizontal="left" vertical="top" wrapText="1"/>
    </xf>
    <xf numFmtId="1" fontId="25" fillId="7" borderId="51" xfId="0" applyNumberFormat="1" applyFont="1" applyFill="1" applyBorder="1" applyAlignment="1">
      <alignment horizontal="left" vertical="top" wrapText="1"/>
    </xf>
    <xf numFmtId="1" fontId="25" fillId="7" borderId="52" xfId="0" applyNumberFormat="1" applyFont="1" applyFill="1" applyBorder="1" applyAlignment="1">
      <alignment horizontal="left" vertical="top" wrapText="1"/>
    </xf>
    <xf numFmtId="1" fontId="25" fillId="7" borderId="53" xfId="0" applyNumberFormat="1" applyFont="1" applyFill="1" applyBorder="1" applyAlignment="1">
      <alignment horizontal="left" vertical="top" wrapText="1"/>
    </xf>
    <xf numFmtId="1" fontId="25" fillId="7" borderId="54" xfId="0" applyNumberFormat="1" applyFont="1" applyFill="1" applyBorder="1" applyAlignment="1">
      <alignment horizontal="left" vertical="top" wrapText="1"/>
    </xf>
    <xf numFmtId="0" fontId="9" fillId="5" borderId="1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wrapText="1"/>
    </xf>
    <xf numFmtId="0" fontId="9" fillId="5" borderId="1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0" fontId="9" fillId="3" borderId="17" xfId="0" applyFont="1" applyFill="1" applyBorder="1" applyAlignment="1">
      <alignment horizontal="left" vertical="center"/>
    </xf>
    <xf numFmtId="0" fontId="2" fillId="0" borderId="20" xfId="0" applyFont="1" applyBorder="1"/>
    <xf numFmtId="0" fontId="24" fillId="11" borderId="19" xfId="0" applyFont="1" applyFill="1" applyBorder="1" applyAlignment="1">
      <alignment horizontal="center" vertical="center" wrapText="1"/>
    </xf>
    <xf numFmtId="0" fontId="23" fillId="12" borderId="22" xfId="0" applyFont="1" applyFill="1" applyBorder="1"/>
    <xf numFmtId="0" fontId="17" fillId="9" borderId="18" xfId="2" applyFont="1" applyFill="1" applyBorder="1" applyAlignment="1">
      <alignment horizontal="center" vertical="center" wrapText="1"/>
    </xf>
    <xf numFmtId="0" fontId="17" fillId="10" borderId="21" xfId="2" applyFont="1" applyFill="1" applyBorder="1" applyAlignment="1">
      <alignment wrapText="1"/>
    </xf>
    <xf numFmtId="0" fontId="16" fillId="3" borderId="19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9" fillId="3" borderId="19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4" fillId="7" borderId="17" xfId="0" applyFont="1" applyFill="1" applyBorder="1" applyAlignment="1">
      <alignment horizontal="center" vertical="center" wrapText="1"/>
    </xf>
    <xf numFmtId="0" fontId="23" fillId="8" borderId="20" xfId="0" applyFont="1" applyFill="1" applyBorder="1"/>
    <xf numFmtId="0" fontId="9" fillId="5" borderId="1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16" fillId="3" borderId="18" xfId="0" applyFont="1" applyFill="1" applyBorder="1" applyAlignment="1">
      <alignment horizontal="left" vertical="center"/>
    </xf>
    <xf numFmtId="0" fontId="15" fillId="0" borderId="21" xfId="0" applyFont="1" applyBorder="1"/>
    <xf numFmtId="0" fontId="17" fillId="9" borderId="18" xfId="2" applyFont="1" applyFill="1" applyBorder="1" applyAlignment="1">
      <alignment horizontal="center" vertical="center"/>
    </xf>
    <xf numFmtId="0" fontId="17" fillId="10" borderId="21" xfId="2" applyFont="1" applyFill="1" applyBorder="1"/>
    <xf numFmtId="0" fontId="19" fillId="0" borderId="1" xfId="0" applyFont="1" applyBorder="1" applyAlignment="1">
      <alignment horizontal="left" vertical="center"/>
    </xf>
    <xf numFmtId="0" fontId="21" fillId="0" borderId="2" xfId="0" applyFont="1" applyBorder="1"/>
    <xf numFmtId="0" fontId="22" fillId="7" borderId="1" xfId="0" applyFont="1" applyFill="1" applyBorder="1" applyAlignment="1">
      <alignment horizontal="center" vertical="center" wrapText="1"/>
    </xf>
    <xf numFmtId="0" fontId="23" fillId="8" borderId="3" xfId="0" applyFont="1" applyFill="1" applyBorder="1"/>
    <xf numFmtId="0" fontId="23" fillId="8" borderId="2" xfId="0" applyFont="1" applyFill="1" applyBorder="1"/>
    <xf numFmtId="0" fontId="5" fillId="0" borderId="1" xfId="0" applyFont="1" applyBorder="1" applyAlignment="1">
      <alignment horizontal="left" vertical="center"/>
    </xf>
    <xf numFmtId="0" fontId="2" fillId="0" borderId="2" xfId="0" applyFont="1" applyBorder="1"/>
    <xf numFmtId="0" fontId="6" fillId="2" borderId="7" xfId="0" applyFont="1" applyFill="1" applyBorder="1" applyAlignment="1">
      <alignment horizontal="left" vertical="center"/>
    </xf>
    <xf numFmtId="0" fontId="2" fillId="0" borderId="8" xfId="0" applyFont="1" applyBorder="1"/>
    <xf numFmtId="0" fontId="6" fillId="3" borderId="13" xfId="0" applyFont="1" applyFill="1" applyBorder="1" applyAlignment="1">
      <alignment horizontal="left" vertical="center"/>
    </xf>
    <xf numFmtId="0" fontId="2" fillId="0" borderId="14" xfId="0" applyFont="1" applyBorder="1"/>
    <xf numFmtId="0" fontId="8" fillId="4" borderId="1" xfId="0" applyFont="1" applyFill="1" applyBorder="1" applyAlignment="1">
      <alignment vertical="top"/>
    </xf>
    <xf numFmtId="0" fontId="2" fillId="0" borderId="15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C9BAA"/>
      <color rgb="FFA6C9DB"/>
      <color rgb="FF7E98A6"/>
      <color rgb="FF58AFE0"/>
      <color rgb="FFB6E5FA"/>
      <color rgb="FF236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3365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b="3797"/>
        <a:stretch/>
      </xdr:blipFill>
      <xdr:spPr>
        <a:xfrm>
          <a:off x="0" y="1"/>
          <a:ext cx="2533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552450</xdr:colOff>
      <xdr:row>0</xdr:row>
      <xdr:rowOff>85725</xdr:rowOff>
    </xdr:from>
    <xdr:ext cx="2390775" cy="7143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86450" y="85725"/>
          <a:ext cx="2390775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steocertus.com/product/px15hs-050/" TargetMode="External"/><Relationship Id="rId18" Type="http://schemas.openxmlformats.org/officeDocument/2006/relationships/hyperlink" Target="https://osteocertus.com/product/ls20-050-08-locking-screw-2-0mm-x-08mm/" TargetMode="External"/><Relationship Id="rId26" Type="http://schemas.openxmlformats.org/officeDocument/2006/relationships/hyperlink" Target="https://osteocertus.com/product/cs20-050-08/" TargetMode="External"/><Relationship Id="rId39" Type="http://schemas.openxmlformats.org/officeDocument/2006/relationships/hyperlink" Target="https://osteocertus.com/product/ls15-050-18-locking-screw-1-5mm-x-18mm/" TargetMode="External"/><Relationship Id="rId21" Type="http://schemas.openxmlformats.org/officeDocument/2006/relationships/hyperlink" Target="https://osteocertus.com/product/ls20-050-14/" TargetMode="External"/><Relationship Id="rId34" Type="http://schemas.openxmlformats.org/officeDocument/2006/relationships/hyperlink" Target="https://osteocertus.com/product/ls15-050-08/" TargetMode="External"/><Relationship Id="rId42" Type="http://schemas.openxmlformats.org/officeDocument/2006/relationships/hyperlink" Target="https://osteocertus.com/product/cs15-050-08/" TargetMode="External"/><Relationship Id="rId47" Type="http://schemas.openxmlformats.org/officeDocument/2006/relationships/hyperlink" Target="https://osteocertus.com/product/cs15-050-18-compression-screw-1-5mm-x-18mm/" TargetMode="External"/><Relationship Id="rId50" Type="http://schemas.openxmlformats.org/officeDocument/2006/relationships/hyperlink" Target="https://osteocertus.com/product/square-driver-shaft-mini/" TargetMode="External"/><Relationship Id="rId55" Type="http://schemas.openxmlformats.org/officeDocument/2006/relationships/hyperlink" Target="https://osteocertus.com/product/aodb20-050-drill-bit-osti-lok-o-1-5mm/" TargetMode="External"/><Relationship Id="rId7" Type="http://schemas.openxmlformats.org/officeDocument/2006/relationships/hyperlink" Target="https://osteocertus.com/product/long-plate-2-0-mini/" TargetMode="External"/><Relationship Id="rId2" Type="http://schemas.openxmlformats.org/officeDocument/2006/relationships/hyperlink" Target="https://osteocertus.com/product/osti-lok-standard-set-mini/" TargetMode="External"/><Relationship Id="rId16" Type="http://schemas.openxmlformats.org/officeDocument/2006/relationships/hyperlink" Target="https://osteocertus.com/product/pyx15-050-y-plate-mini/" TargetMode="External"/><Relationship Id="rId29" Type="http://schemas.openxmlformats.org/officeDocument/2006/relationships/hyperlink" Target="https://osteocertus.com/product/cs20-050-14/" TargetMode="External"/><Relationship Id="rId11" Type="http://schemas.openxmlformats.org/officeDocument/2006/relationships/hyperlink" Target="https://osteocertus.com/product/pyx20-050-y-plate-mini/" TargetMode="External"/><Relationship Id="rId24" Type="http://schemas.openxmlformats.org/officeDocument/2006/relationships/hyperlink" Target="https://osteocertus.com/product/ls20-050-20-locking-screw-2-0mm-x-20mm/" TargetMode="External"/><Relationship Id="rId32" Type="http://schemas.openxmlformats.org/officeDocument/2006/relationships/hyperlink" Target="https://osteocertus.com/product/cs20-050-20-compression-screw-2-0mm-x-20mm/" TargetMode="External"/><Relationship Id="rId37" Type="http://schemas.openxmlformats.org/officeDocument/2006/relationships/hyperlink" Target="https://osteocertus.com/product/ls15-050-14/" TargetMode="External"/><Relationship Id="rId40" Type="http://schemas.openxmlformats.org/officeDocument/2006/relationships/hyperlink" Target="https://osteocertus.com/product/ls15-050-20-locking-screw-1-5mm-x-20mm/" TargetMode="External"/><Relationship Id="rId45" Type="http://schemas.openxmlformats.org/officeDocument/2006/relationships/hyperlink" Target="https://osteocertus.com/product/cs15-050-14/" TargetMode="External"/><Relationship Id="rId53" Type="http://schemas.openxmlformats.org/officeDocument/2006/relationships/hyperlink" Target="https://osteocertus.com/product/grip-nut-handle-mini/" TargetMode="External"/><Relationship Id="rId58" Type="http://schemas.openxmlformats.org/officeDocument/2006/relationships/hyperlink" Target="https://osteocertus.com/product/in-plane-bender-handle/" TargetMode="External"/><Relationship Id="rId5" Type="http://schemas.openxmlformats.org/officeDocument/2006/relationships/hyperlink" Target="https://osteocertus.com/product/osti-lok-mini-instrument-set/" TargetMode="External"/><Relationship Id="rId19" Type="http://schemas.openxmlformats.org/officeDocument/2006/relationships/hyperlink" Target="https://osteocertus.com/product/ls20-050-10/" TargetMode="External"/><Relationship Id="rId4" Type="http://schemas.openxmlformats.org/officeDocument/2006/relationships/hyperlink" Target="https://osteocertus.com/product/osti-lok-super-set-mini/" TargetMode="External"/><Relationship Id="rId9" Type="http://schemas.openxmlformats.org/officeDocument/2006/relationships/hyperlink" Target="https://osteocertus.com/product/px20sb-050-short-bridge-plate-2-0-mini/" TargetMode="External"/><Relationship Id="rId14" Type="http://schemas.openxmlformats.org/officeDocument/2006/relationships/hyperlink" Target="https://osteocertus.com/product/px15sb-050-short-bridge-plate-1-5-mini/" TargetMode="External"/><Relationship Id="rId22" Type="http://schemas.openxmlformats.org/officeDocument/2006/relationships/hyperlink" Target="https://osteocertus.com/product/ls20-050-16/" TargetMode="External"/><Relationship Id="rId27" Type="http://schemas.openxmlformats.org/officeDocument/2006/relationships/hyperlink" Target="https://osteocertus.com/product/cs20-050-10/" TargetMode="External"/><Relationship Id="rId30" Type="http://schemas.openxmlformats.org/officeDocument/2006/relationships/hyperlink" Target="https://osteocertus.com/product/cs20-050-16/" TargetMode="External"/><Relationship Id="rId35" Type="http://schemas.openxmlformats.org/officeDocument/2006/relationships/hyperlink" Target="https://osteocertus.com/product/ls15-050-10/" TargetMode="External"/><Relationship Id="rId43" Type="http://schemas.openxmlformats.org/officeDocument/2006/relationships/hyperlink" Target="https://osteocertus.com/product/cs15-050-10/" TargetMode="External"/><Relationship Id="rId48" Type="http://schemas.openxmlformats.org/officeDocument/2006/relationships/hyperlink" Target="https://osteocertus.com/product/cs15-050-20-compression-screw-1-5mm-x-20mm/" TargetMode="External"/><Relationship Id="rId56" Type="http://schemas.openxmlformats.org/officeDocument/2006/relationships/hyperlink" Target="https://osteocertus.com/product/screw-gage-mini/" TargetMode="External"/><Relationship Id="rId8" Type="http://schemas.openxmlformats.org/officeDocument/2006/relationships/hyperlink" Target="https://osteocertus.com/product/px20hs-050/" TargetMode="External"/><Relationship Id="rId51" Type="http://schemas.openxmlformats.org/officeDocument/2006/relationships/hyperlink" Target="https://osteocertus.com/product/angled-grip-nut-mini/" TargetMode="External"/><Relationship Id="rId3" Type="http://schemas.openxmlformats.org/officeDocument/2006/relationships/hyperlink" Target="https://osteocertus.com/product/osti-lok-super-set-mini/" TargetMode="External"/><Relationship Id="rId12" Type="http://schemas.openxmlformats.org/officeDocument/2006/relationships/hyperlink" Target="https://osteocertus.com/product/long-plate-1-5-mini/" TargetMode="External"/><Relationship Id="rId17" Type="http://schemas.openxmlformats.org/officeDocument/2006/relationships/hyperlink" Target="https://osteocertus.com/product/ls20-050-06/" TargetMode="External"/><Relationship Id="rId25" Type="http://schemas.openxmlformats.org/officeDocument/2006/relationships/hyperlink" Target="https://osteocertus.com/product/cs20-050-06/" TargetMode="External"/><Relationship Id="rId33" Type="http://schemas.openxmlformats.org/officeDocument/2006/relationships/hyperlink" Target="https://osteocertus.com/product/ls15-050-06/" TargetMode="External"/><Relationship Id="rId38" Type="http://schemas.openxmlformats.org/officeDocument/2006/relationships/hyperlink" Target="https://osteocertus.com/product/ls15-050-16/" TargetMode="External"/><Relationship Id="rId46" Type="http://schemas.openxmlformats.org/officeDocument/2006/relationships/hyperlink" Target="https://osteocertus.com/product/cs15-050-16/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osteocertus.com/product/ls20-050-12/" TargetMode="External"/><Relationship Id="rId41" Type="http://schemas.openxmlformats.org/officeDocument/2006/relationships/hyperlink" Target="https://osteocertus.com/product/cs15-050-06/" TargetMode="External"/><Relationship Id="rId54" Type="http://schemas.openxmlformats.org/officeDocument/2006/relationships/hyperlink" Target="https://osteocertus.com/product/aodb15-050-drill-bit-osti-lok-o-1-2mm/" TargetMode="External"/><Relationship Id="rId1" Type="http://schemas.openxmlformats.org/officeDocument/2006/relationships/hyperlink" Target="https://osteocertus.com/product/osti-lok-standard-set-mini/" TargetMode="External"/><Relationship Id="rId6" Type="http://schemas.openxmlformats.org/officeDocument/2006/relationships/hyperlink" Target="https://osteocertus.com/product/osti-lok-mini-instrument-set/" TargetMode="External"/><Relationship Id="rId15" Type="http://schemas.openxmlformats.org/officeDocument/2006/relationships/hyperlink" Target="https://osteocertus.com/product/cross-plate-1-5-mini/" TargetMode="External"/><Relationship Id="rId23" Type="http://schemas.openxmlformats.org/officeDocument/2006/relationships/hyperlink" Target="https://osteocertus.com/product/ls20-050-18-locking-screw-2-0mm-x-18mm/" TargetMode="External"/><Relationship Id="rId28" Type="http://schemas.openxmlformats.org/officeDocument/2006/relationships/hyperlink" Target="https://osteocertus.com/product/cs20-050-12/" TargetMode="External"/><Relationship Id="rId36" Type="http://schemas.openxmlformats.org/officeDocument/2006/relationships/hyperlink" Target="https://osteocertus.com/product/ls15-050-12/" TargetMode="External"/><Relationship Id="rId49" Type="http://schemas.openxmlformats.org/officeDocument/2006/relationships/hyperlink" Target="https://osteocertus.com/product/aohandle-ao-handle-quick-connect/" TargetMode="External"/><Relationship Id="rId57" Type="http://schemas.openxmlformats.org/officeDocument/2006/relationships/hyperlink" Target="https://osteocertus.com/product/dglx-050/" TargetMode="External"/><Relationship Id="rId10" Type="http://schemas.openxmlformats.org/officeDocument/2006/relationships/hyperlink" Target="https://osteocertus.com/product/cross-plate-2-0-mini/" TargetMode="External"/><Relationship Id="rId31" Type="http://schemas.openxmlformats.org/officeDocument/2006/relationships/hyperlink" Target="https://osteocertus.com/product/cs20-050-18-compression-screw-2-0mm-x-18mm/" TargetMode="External"/><Relationship Id="rId44" Type="http://schemas.openxmlformats.org/officeDocument/2006/relationships/hyperlink" Target="https://osteocertus.com/product/cs15-050-12/" TargetMode="External"/><Relationship Id="rId52" Type="http://schemas.openxmlformats.org/officeDocument/2006/relationships/hyperlink" Target="https://osteocertus.com/product/grip-nut-mini/" TargetMode="External"/><Relationship Id="rId6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9"/>
  <sheetViews>
    <sheetView tabSelected="1" view="pageBreakPreview" zoomScaleNormal="100" zoomScaleSheetLayoutView="100" workbookViewId="0">
      <selection activeCell="C2" sqref="C2:G2"/>
    </sheetView>
  </sheetViews>
  <sheetFormatPr baseColWidth="10" defaultColWidth="14.5" defaultRowHeight="15" customHeight="1" x14ac:dyDescent="0.2"/>
  <cols>
    <col min="1" max="1" width="15.5" customWidth="1"/>
    <col min="2" max="2" width="39" customWidth="1"/>
    <col min="3" max="5" width="12.6640625" customWidth="1"/>
    <col min="6" max="6" width="16.6640625" customWidth="1"/>
    <col min="7" max="7" width="16.6640625" hidden="1" customWidth="1"/>
    <col min="8" max="8" width="2.6640625" customWidth="1"/>
    <col min="9" max="10" width="12.6640625" customWidth="1"/>
    <col min="11" max="11" width="2.6640625" customWidth="1"/>
    <col min="12" max="12" width="10.6640625" customWidth="1"/>
    <col min="13" max="15" width="12.6640625" hidden="1" customWidth="1"/>
    <col min="16" max="24" width="8.83203125" customWidth="1"/>
  </cols>
  <sheetData>
    <row r="1" spans="1:24" ht="60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" customHeight="1" thickBot="1" x14ac:dyDescent="0.25">
      <c r="A2" s="153" t="s">
        <v>145</v>
      </c>
      <c r="B2" s="154"/>
      <c r="C2" s="155" t="s">
        <v>146</v>
      </c>
      <c r="D2" s="156"/>
      <c r="E2" s="156"/>
      <c r="F2" s="156"/>
      <c r="G2" s="157"/>
      <c r="H2" s="3"/>
      <c r="I2" s="158" t="s">
        <v>136</v>
      </c>
      <c r="J2" s="159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Bot="1" x14ac:dyDescent="0.25">
      <c r="A3" s="4" t="s">
        <v>0</v>
      </c>
      <c r="B3" s="5" t="s">
        <v>1</v>
      </c>
      <c r="C3" s="160" t="s">
        <v>2</v>
      </c>
      <c r="D3" s="161"/>
      <c r="E3" s="5" t="s">
        <v>3</v>
      </c>
      <c r="F3" s="6" t="s">
        <v>4</v>
      </c>
      <c r="G3" s="7"/>
      <c r="H3" s="8"/>
      <c r="I3" s="9" t="s">
        <v>5</v>
      </c>
      <c r="J3" s="9" t="s">
        <v>6</v>
      </c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 x14ac:dyDescent="0.25">
      <c r="A4" s="10"/>
      <c r="B4" s="11"/>
      <c r="C4" s="162"/>
      <c r="D4" s="163"/>
      <c r="E4" s="12"/>
      <c r="F4" s="164"/>
      <c r="G4" s="165"/>
      <c r="H4" s="13"/>
      <c r="I4" s="14"/>
      <c r="J4" s="15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6.75" customHeight="1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" customHeight="1" x14ac:dyDescent="0.2">
      <c r="A6" s="135" t="s">
        <v>7</v>
      </c>
      <c r="B6" s="149" t="s">
        <v>8</v>
      </c>
      <c r="C6" s="151" t="s">
        <v>143</v>
      </c>
      <c r="D6" s="151" t="s">
        <v>9</v>
      </c>
      <c r="E6" s="139" t="s">
        <v>140</v>
      </c>
      <c r="F6" s="141" t="s">
        <v>10</v>
      </c>
      <c r="G6" s="143" t="s">
        <v>11</v>
      </c>
      <c r="H6" s="16"/>
      <c r="I6" s="145" t="s">
        <v>12</v>
      </c>
      <c r="J6" s="137" t="s">
        <v>13</v>
      </c>
      <c r="K6" s="17"/>
      <c r="L6" s="17"/>
      <c r="M6" s="147" t="str">
        <f>C6</f>
        <v>Std Set</v>
      </c>
      <c r="N6" s="131" t="str">
        <f>D6</f>
        <v>Super Set</v>
      </c>
      <c r="O6" s="133" t="str">
        <f>E6</f>
        <v>Instrument Set</v>
      </c>
      <c r="P6" s="17"/>
      <c r="Q6" s="17"/>
      <c r="R6" s="17"/>
      <c r="S6" s="17"/>
      <c r="T6" s="17"/>
      <c r="U6" s="17"/>
      <c r="V6" s="17"/>
      <c r="W6" s="17"/>
      <c r="X6" s="17"/>
    </row>
    <row r="7" spans="1:24" ht="18" customHeight="1" thickBot="1" x14ac:dyDescent="0.25">
      <c r="A7" s="136"/>
      <c r="B7" s="150"/>
      <c r="C7" s="152"/>
      <c r="D7" s="152"/>
      <c r="E7" s="140"/>
      <c r="F7" s="142"/>
      <c r="G7" s="144"/>
      <c r="H7" s="16"/>
      <c r="I7" s="146"/>
      <c r="J7" s="138"/>
      <c r="K7" s="17"/>
      <c r="L7" s="17"/>
      <c r="M7" s="148"/>
      <c r="N7" s="132"/>
      <c r="O7" s="134"/>
      <c r="P7" s="17"/>
      <c r="Q7" s="17"/>
      <c r="R7" s="17"/>
      <c r="S7" s="17"/>
      <c r="T7" s="17"/>
      <c r="U7" s="17"/>
      <c r="V7" s="17"/>
      <c r="W7" s="17"/>
      <c r="X7" s="17"/>
    </row>
    <row r="8" spans="1:24" ht="15" customHeight="1" thickBot="1" x14ac:dyDescent="0.25">
      <c r="A8" s="18" t="s">
        <v>144</v>
      </c>
      <c r="B8" s="18"/>
      <c r="C8" s="16"/>
      <c r="D8" s="16"/>
      <c r="E8" s="16"/>
      <c r="F8" s="19"/>
      <c r="G8" s="19"/>
      <c r="H8" s="16"/>
      <c r="I8" s="16"/>
      <c r="J8" s="19"/>
      <c r="K8" s="17"/>
      <c r="L8" s="17"/>
      <c r="M8" s="48"/>
      <c r="N8" s="49"/>
      <c r="O8" s="50"/>
      <c r="P8" s="17"/>
      <c r="Q8" s="17"/>
      <c r="R8" s="17"/>
      <c r="S8" s="17"/>
      <c r="T8" s="17"/>
      <c r="U8" s="17"/>
      <c r="V8" s="17"/>
      <c r="W8" s="17"/>
      <c r="X8" s="17"/>
    </row>
    <row r="9" spans="1:24" s="68" customFormat="1" ht="30" customHeight="1" x14ac:dyDescent="0.2">
      <c r="A9" s="71" t="s">
        <v>14</v>
      </c>
      <c r="B9" s="72" t="s">
        <v>141</v>
      </c>
      <c r="C9" s="92">
        <v>1</v>
      </c>
      <c r="D9" s="92"/>
      <c r="E9" s="92"/>
      <c r="F9" s="61">
        <f>M72</f>
        <v>4365</v>
      </c>
      <c r="G9" s="61">
        <f>M72*0.9</f>
        <v>3928.5</v>
      </c>
      <c r="H9" s="62"/>
      <c r="I9" s="83"/>
      <c r="J9" s="106" t="str">
        <f t="shared" ref="J9:J11" si="0">IF(I9*F9=0,"",I9*F9)</f>
        <v/>
      </c>
      <c r="K9" s="63"/>
      <c r="L9" s="64"/>
      <c r="M9" s="65"/>
      <c r="N9" s="66"/>
      <c r="O9" s="67"/>
      <c r="P9" s="63"/>
      <c r="Q9" s="63"/>
      <c r="R9" s="63"/>
      <c r="S9" s="63"/>
      <c r="T9" s="63"/>
      <c r="U9" s="63"/>
      <c r="V9" s="63"/>
      <c r="W9" s="63"/>
      <c r="X9" s="63"/>
    </row>
    <row r="10" spans="1:24" s="68" customFormat="1" ht="30" customHeight="1" x14ac:dyDescent="0.2">
      <c r="A10" s="73" t="s">
        <v>15</v>
      </c>
      <c r="B10" s="74" t="s">
        <v>142</v>
      </c>
      <c r="C10" s="93"/>
      <c r="D10" s="93">
        <v>1</v>
      </c>
      <c r="E10" s="93"/>
      <c r="F10" s="69">
        <f>N72</f>
        <v>6073</v>
      </c>
      <c r="G10" s="69">
        <f>N72*0.9</f>
        <v>5465.7</v>
      </c>
      <c r="H10" s="62"/>
      <c r="I10" s="84"/>
      <c r="J10" s="107" t="str">
        <f t="shared" si="0"/>
        <v/>
      </c>
      <c r="K10" s="63"/>
      <c r="L10" s="64"/>
      <c r="M10" s="70"/>
      <c r="N10" s="66"/>
      <c r="O10" s="67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30" customHeight="1" thickBot="1" x14ac:dyDescent="0.25">
      <c r="A11" s="75" t="s">
        <v>138</v>
      </c>
      <c r="B11" s="76" t="s">
        <v>139</v>
      </c>
      <c r="C11" s="94"/>
      <c r="D11" s="94"/>
      <c r="E11" s="94">
        <v>1</v>
      </c>
      <c r="F11" s="26">
        <f>O72</f>
        <v>1197</v>
      </c>
      <c r="G11" s="47">
        <f>O72*0.6</f>
        <v>718.19999999999993</v>
      </c>
      <c r="H11" s="29"/>
      <c r="I11" s="85"/>
      <c r="J11" s="108" t="str">
        <f t="shared" si="0"/>
        <v/>
      </c>
      <c r="K11" s="17"/>
      <c r="L11" s="1"/>
      <c r="M11" s="53"/>
      <c r="N11" s="51"/>
      <c r="O11" s="52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5" customHeight="1" thickBot="1" x14ac:dyDescent="0.25">
      <c r="A12" s="17"/>
      <c r="B12" s="27" t="s">
        <v>16</v>
      </c>
      <c r="C12" s="95">
        <f>SUM(C9:C11)</f>
        <v>1</v>
      </c>
      <c r="D12" s="96">
        <f>SUM(D9:D11)</f>
        <v>1</v>
      </c>
      <c r="E12" s="97">
        <f>SUM(E9:E11)</f>
        <v>1</v>
      </c>
      <c r="F12" s="19"/>
      <c r="G12" s="19"/>
      <c r="H12" s="19"/>
      <c r="I12" s="115" t="str">
        <f>IF(SUM(I9:I11)=0,"",SUM(I9:I11))</f>
        <v/>
      </c>
      <c r="J12" s="113" t="str">
        <f>IF(SUM(J9:J11)=0,"",SUM(J9:J11))</f>
        <v/>
      </c>
      <c r="K12" s="17"/>
      <c r="L12" s="17"/>
      <c r="M12" s="53"/>
      <c r="N12" s="51"/>
      <c r="O12" s="52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5" customHeight="1" thickBot="1" x14ac:dyDescent="0.25">
      <c r="A13" s="28" t="s">
        <v>17</v>
      </c>
      <c r="B13" s="28"/>
      <c r="C13" s="16"/>
      <c r="D13" s="16"/>
      <c r="E13" s="16"/>
      <c r="F13" s="19"/>
      <c r="G13" s="19"/>
      <c r="H13" s="16"/>
      <c r="I13" s="16"/>
      <c r="J13" s="19"/>
      <c r="K13" s="17"/>
      <c r="L13" s="17"/>
      <c r="M13" s="53"/>
      <c r="N13" s="51"/>
      <c r="O13" s="52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5" customHeight="1" x14ac:dyDescent="0.2">
      <c r="A14" s="20" t="s">
        <v>18</v>
      </c>
      <c r="B14" s="77" t="s">
        <v>19</v>
      </c>
      <c r="C14" s="98">
        <v>1</v>
      </c>
      <c r="D14" s="99">
        <v>2</v>
      </c>
      <c r="E14" s="98"/>
      <c r="F14" s="21">
        <v>229</v>
      </c>
      <c r="G14" s="21">
        <v>229</v>
      </c>
      <c r="H14" s="22"/>
      <c r="I14" s="86"/>
      <c r="J14" s="109" t="str">
        <f t="shared" ref="J14:J23" si="1">IF(I14*F14=0,"",I14*F14)</f>
        <v/>
      </c>
      <c r="K14" s="1"/>
      <c r="L14" s="1"/>
      <c r="M14" s="54">
        <f t="shared" ref="M14:M45" si="2">C14*F14</f>
        <v>229</v>
      </c>
      <c r="N14" s="55">
        <f t="shared" ref="N14:N45" si="3">D14*F14</f>
        <v>458</v>
      </c>
      <c r="O14" s="56">
        <f t="shared" ref="O14:O70" si="4">E14*F14</f>
        <v>0</v>
      </c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3" t="s">
        <v>20</v>
      </c>
      <c r="B15" s="78" t="s">
        <v>21</v>
      </c>
      <c r="C15" s="100">
        <v>1</v>
      </c>
      <c r="D15" s="101">
        <v>1</v>
      </c>
      <c r="E15" s="100"/>
      <c r="F15" s="24">
        <v>175</v>
      </c>
      <c r="G15" s="24">
        <v>175</v>
      </c>
      <c r="H15" s="22"/>
      <c r="I15" s="87"/>
      <c r="J15" s="110" t="str">
        <f t="shared" si="1"/>
        <v/>
      </c>
      <c r="K15" s="1"/>
      <c r="L15" s="1"/>
      <c r="M15" s="54">
        <f t="shared" si="2"/>
        <v>175</v>
      </c>
      <c r="N15" s="55">
        <f t="shared" si="3"/>
        <v>175</v>
      </c>
      <c r="O15" s="56">
        <f t="shared" si="4"/>
        <v>0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3" t="s">
        <v>22</v>
      </c>
      <c r="B16" s="78" t="s">
        <v>23</v>
      </c>
      <c r="C16" s="100">
        <v>1</v>
      </c>
      <c r="D16" s="101">
        <v>1</v>
      </c>
      <c r="E16" s="100"/>
      <c r="F16" s="24">
        <v>175</v>
      </c>
      <c r="G16" s="24">
        <v>175</v>
      </c>
      <c r="H16" s="22"/>
      <c r="I16" s="87"/>
      <c r="J16" s="110" t="str">
        <f t="shared" si="1"/>
        <v/>
      </c>
      <c r="K16" s="1"/>
      <c r="L16" s="1"/>
      <c r="M16" s="54">
        <f t="shared" si="2"/>
        <v>175</v>
      </c>
      <c r="N16" s="55">
        <f t="shared" si="3"/>
        <v>175</v>
      </c>
      <c r="O16" s="56">
        <f t="shared" si="4"/>
        <v>0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3" t="s">
        <v>24</v>
      </c>
      <c r="B17" s="78" t="s">
        <v>25</v>
      </c>
      <c r="C17" s="100">
        <v>1</v>
      </c>
      <c r="D17" s="101">
        <v>2</v>
      </c>
      <c r="E17" s="100"/>
      <c r="F17" s="24">
        <v>209</v>
      </c>
      <c r="G17" s="24">
        <v>209</v>
      </c>
      <c r="H17" s="22"/>
      <c r="I17" s="87"/>
      <c r="J17" s="110" t="str">
        <f t="shared" si="1"/>
        <v/>
      </c>
      <c r="K17" s="1"/>
      <c r="L17" s="1"/>
      <c r="M17" s="54">
        <f t="shared" si="2"/>
        <v>209</v>
      </c>
      <c r="N17" s="55">
        <f t="shared" si="3"/>
        <v>418</v>
      </c>
      <c r="O17" s="56">
        <f t="shared" si="4"/>
        <v>0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thickBot="1" x14ac:dyDescent="0.25">
      <c r="A18" s="25" t="s">
        <v>26</v>
      </c>
      <c r="B18" s="79" t="s">
        <v>27</v>
      </c>
      <c r="C18" s="94">
        <v>1</v>
      </c>
      <c r="D18" s="102">
        <v>2</v>
      </c>
      <c r="E18" s="94"/>
      <c r="F18" s="26">
        <v>209</v>
      </c>
      <c r="G18" s="26">
        <v>209</v>
      </c>
      <c r="H18" s="22"/>
      <c r="I18" s="88"/>
      <c r="J18" s="111" t="str">
        <f t="shared" si="1"/>
        <v/>
      </c>
      <c r="K18" s="1"/>
      <c r="L18" s="1"/>
      <c r="M18" s="54">
        <f t="shared" si="2"/>
        <v>209</v>
      </c>
      <c r="N18" s="55">
        <f t="shared" si="3"/>
        <v>418</v>
      </c>
      <c r="O18" s="56">
        <f t="shared" si="4"/>
        <v>0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23" t="s">
        <v>28</v>
      </c>
      <c r="B19" s="78" t="s">
        <v>29</v>
      </c>
      <c r="C19" s="100">
        <v>1</v>
      </c>
      <c r="D19" s="99">
        <v>2</v>
      </c>
      <c r="E19" s="100"/>
      <c r="F19" s="24">
        <v>219</v>
      </c>
      <c r="G19" s="24">
        <v>219</v>
      </c>
      <c r="H19" s="22"/>
      <c r="I19" s="87"/>
      <c r="J19" s="110" t="str">
        <f t="shared" si="1"/>
        <v/>
      </c>
      <c r="K19" s="1"/>
      <c r="L19" s="1"/>
      <c r="M19" s="54">
        <f t="shared" si="2"/>
        <v>219</v>
      </c>
      <c r="N19" s="55">
        <f t="shared" si="3"/>
        <v>438</v>
      </c>
      <c r="O19" s="56">
        <f t="shared" si="4"/>
        <v>0</v>
      </c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23" t="s">
        <v>30</v>
      </c>
      <c r="B20" s="78" t="s">
        <v>31</v>
      </c>
      <c r="C20" s="100">
        <v>1</v>
      </c>
      <c r="D20" s="101">
        <v>1</v>
      </c>
      <c r="E20" s="100"/>
      <c r="F20" s="24">
        <v>171</v>
      </c>
      <c r="G20" s="24">
        <v>171</v>
      </c>
      <c r="H20" s="22"/>
      <c r="I20" s="87"/>
      <c r="J20" s="110" t="str">
        <f t="shared" si="1"/>
        <v/>
      </c>
      <c r="K20" s="1"/>
      <c r="L20" s="1"/>
      <c r="M20" s="54">
        <f t="shared" si="2"/>
        <v>171</v>
      </c>
      <c r="N20" s="55">
        <f t="shared" si="3"/>
        <v>171</v>
      </c>
      <c r="O20" s="56">
        <f t="shared" si="4"/>
        <v>0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3" t="s">
        <v>32</v>
      </c>
      <c r="B21" s="78" t="s">
        <v>33</v>
      </c>
      <c r="C21" s="100">
        <v>1</v>
      </c>
      <c r="D21" s="101">
        <v>1</v>
      </c>
      <c r="E21" s="100"/>
      <c r="F21" s="24">
        <v>171</v>
      </c>
      <c r="G21" s="24">
        <v>171</v>
      </c>
      <c r="H21" s="22"/>
      <c r="I21" s="87"/>
      <c r="J21" s="110" t="str">
        <f t="shared" si="1"/>
        <v/>
      </c>
      <c r="K21" s="1"/>
      <c r="L21" s="1"/>
      <c r="M21" s="54">
        <f t="shared" si="2"/>
        <v>171</v>
      </c>
      <c r="N21" s="55">
        <f t="shared" si="3"/>
        <v>171</v>
      </c>
      <c r="O21" s="56">
        <f t="shared" si="4"/>
        <v>0</v>
      </c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3" t="s">
        <v>34</v>
      </c>
      <c r="B22" s="78" t="s">
        <v>35</v>
      </c>
      <c r="C22" s="100">
        <v>1</v>
      </c>
      <c r="D22" s="101">
        <v>2</v>
      </c>
      <c r="E22" s="100"/>
      <c r="F22" s="24">
        <v>205</v>
      </c>
      <c r="G22" s="24">
        <v>205</v>
      </c>
      <c r="H22" s="22"/>
      <c r="I22" s="87"/>
      <c r="J22" s="110" t="str">
        <f t="shared" si="1"/>
        <v/>
      </c>
      <c r="K22" s="1"/>
      <c r="L22" s="1"/>
      <c r="M22" s="54">
        <f t="shared" si="2"/>
        <v>205</v>
      </c>
      <c r="N22" s="55">
        <f t="shared" si="3"/>
        <v>410</v>
      </c>
      <c r="O22" s="56">
        <f t="shared" si="4"/>
        <v>0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thickBot="1" x14ac:dyDescent="0.25">
      <c r="A23" s="25" t="s">
        <v>36</v>
      </c>
      <c r="B23" s="79" t="s">
        <v>37</v>
      </c>
      <c r="C23" s="94">
        <v>1</v>
      </c>
      <c r="D23" s="102">
        <v>2</v>
      </c>
      <c r="E23" s="94"/>
      <c r="F23" s="26">
        <v>205</v>
      </c>
      <c r="G23" s="26">
        <v>205</v>
      </c>
      <c r="H23" s="22"/>
      <c r="I23" s="88"/>
      <c r="J23" s="111" t="str">
        <f t="shared" si="1"/>
        <v/>
      </c>
      <c r="K23" s="1"/>
      <c r="L23" s="1"/>
      <c r="M23" s="54">
        <f t="shared" si="2"/>
        <v>205</v>
      </c>
      <c r="N23" s="55">
        <f t="shared" si="3"/>
        <v>410</v>
      </c>
      <c r="O23" s="56">
        <f t="shared" si="4"/>
        <v>0</v>
      </c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thickBot="1" x14ac:dyDescent="0.25">
      <c r="A24" s="17"/>
      <c r="B24" s="60" t="s">
        <v>38</v>
      </c>
      <c r="C24" s="103">
        <f>SUM(C14:C23)</f>
        <v>10</v>
      </c>
      <c r="D24" s="96">
        <f>SUM(D14:D23)</f>
        <v>16</v>
      </c>
      <c r="E24" s="97">
        <f>SUM(E14:E23)</f>
        <v>0</v>
      </c>
      <c r="F24" s="19"/>
      <c r="G24" s="19"/>
      <c r="H24" s="19"/>
      <c r="I24" s="115" t="str">
        <f>IF(SUM(I14:I23)=0,"",SUM(I14:I23))</f>
        <v/>
      </c>
      <c r="J24" s="113" t="str">
        <f>IF(SUM(J14:J23)=0,"",SUM(J14:J23))</f>
        <v/>
      </c>
      <c r="K24" s="17"/>
      <c r="L24" s="17"/>
      <c r="M24" s="54">
        <f t="shared" si="2"/>
        <v>0</v>
      </c>
      <c r="N24" s="55">
        <f t="shared" si="3"/>
        <v>0</v>
      </c>
      <c r="O24" s="56">
        <f t="shared" si="4"/>
        <v>0</v>
      </c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 thickBot="1" x14ac:dyDescent="0.25">
      <c r="A25" s="28" t="s">
        <v>39</v>
      </c>
      <c r="B25" s="31"/>
      <c r="C25" s="16"/>
      <c r="D25" s="16"/>
      <c r="E25" s="16"/>
      <c r="F25" s="19"/>
      <c r="G25" s="19"/>
      <c r="H25" s="16"/>
      <c r="I25" s="16"/>
      <c r="J25" s="19"/>
      <c r="K25" s="17"/>
      <c r="L25" s="17"/>
      <c r="M25" s="54">
        <f t="shared" si="2"/>
        <v>0</v>
      </c>
      <c r="N25" s="55">
        <f t="shared" si="3"/>
        <v>0</v>
      </c>
      <c r="O25" s="56">
        <f t="shared" si="4"/>
        <v>0</v>
      </c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 x14ac:dyDescent="0.2">
      <c r="A26" s="20" t="s">
        <v>40</v>
      </c>
      <c r="B26" s="77" t="s">
        <v>41</v>
      </c>
      <c r="C26" s="98">
        <v>2</v>
      </c>
      <c r="D26" s="99">
        <v>4</v>
      </c>
      <c r="E26" s="98"/>
      <c r="F26" s="21">
        <v>27</v>
      </c>
      <c r="G26" s="21">
        <v>25</v>
      </c>
      <c r="H26" s="22"/>
      <c r="I26" s="86"/>
      <c r="J26" s="109" t="str">
        <f t="shared" ref="J26:J57" si="5">IF(I26*F26=0,"",I26*F26)</f>
        <v/>
      </c>
      <c r="K26" s="1"/>
      <c r="L26" s="1"/>
      <c r="M26" s="54">
        <f t="shared" si="2"/>
        <v>54</v>
      </c>
      <c r="N26" s="55">
        <f t="shared" si="3"/>
        <v>108</v>
      </c>
      <c r="O26" s="56">
        <f t="shared" si="4"/>
        <v>0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32" t="s">
        <v>42</v>
      </c>
      <c r="B27" s="80" t="s">
        <v>43</v>
      </c>
      <c r="C27" s="104">
        <v>2</v>
      </c>
      <c r="D27" s="101">
        <v>4</v>
      </c>
      <c r="E27" s="104"/>
      <c r="F27" s="33">
        <v>27</v>
      </c>
      <c r="G27" s="33">
        <v>25</v>
      </c>
      <c r="H27" s="22"/>
      <c r="I27" s="89"/>
      <c r="J27" s="112" t="str">
        <f t="shared" si="5"/>
        <v/>
      </c>
      <c r="K27" s="1"/>
      <c r="L27" s="1"/>
      <c r="M27" s="54">
        <f t="shared" si="2"/>
        <v>54</v>
      </c>
      <c r="N27" s="55">
        <f t="shared" si="3"/>
        <v>108</v>
      </c>
      <c r="O27" s="56">
        <f t="shared" si="4"/>
        <v>0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23" t="s">
        <v>44</v>
      </c>
      <c r="B28" s="78" t="s">
        <v>45</v>
      </c>
      <c r="C28" s="100">
        <v>2</v>
      </c>
      <c r="D28" s="101">
        <v>4</v>
      </c>
      <c r="E28" s="100"/>
      <c r="F28" s="24">
        <f t="shared" ref="F28:G28" si="6">F$26</f>
        <v>27</v>
      </c>
      <c r="G28" s="24">
        <f t="shared" si="6"/>
        <v>25</v>
      </c>
      <c r="H28" s="22"/>
      <c r="I28" s="87"/>
      <c r="J28" s="110" t="str">
        <f t="shared" si="5"/>
        <v/>
      </c>
      <c r="K28" s="1"/>
      <c r="L28" s="1"/>
      <c r="M28" s="54">
        <f t="shared" si="2"/>
        <v>54</v>
      </c>
      <c r="N28" s="55">
        <f t="shared" si="3"/>
        <v>108</v>
      </c>
      <c r="O28" s="56">
        <f t="shared" si="4"/>
        <v>0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23" t="s">
        <v>46</v>
      </c>
      <c r="B29" s="78" t="s">
        <v>47</v>
      </c>
      <c r="C29" s="100">
        <v>2</v>
      </c>
      <c r="D29" s="101">
        <v>4</v>
      </c>
      <c r="E29" s="100"/>
      <c r="F29" s="24">
        <f t="shared" ref="F29:G29" si="7">F$26</f>
        <v>27</v>
      </c>
      <c r="G29" s="24">
        <f t="shared" si="7"/>
        <v>25</v>
      </c>
      <c r="H29" s="22"/>
      <c r="I29" s="87"/>
      <c r="J29" s="110" t="str">
        <f t="shared" si="5"/>
        <v/>
      </c>
      <c r="K29" s="1"/>
      <c r="L29" s="1"/>
      <c r="M29" s="54">
        <f t="shared" si="2"/>
        <v>54</v>
      </c>
      <c r="N29" s="55">
        <f t="shared" si="3"/>
        <v>108</v>
      </c>
      <c r="O29" s="56">
        <f t="shared" si="4"/>
        <v>0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23" t="s">
        <v>48</v>
      </c>
      <c r="B30" s="78" t="s">
        <v>49</v>
      </c>
      <c r="C30" s="100">
        <v>2</v>
      </c>
      <c r="D30" s="101">
        <v>2</v>
      </c>
      <c r="E30" s="100"/>
      <c r="F30" s="24">
        <f t="shared" ref="F30:G30" si="8">F$26</f>
        <v>27</v>
      </c>
      <c r="G30" s="24">
        <f t="shared" si="8"/>
        <v>25</v>
      </c>
      <c r="H30" s="22"/>
      <c r="I30" s="87"/>
      <c r="J30" s="110" t="str">
        <f t="shared" si="5"/>
        <v/>
      </c>
      <c r="K30" s="1"/>
      <c r="L30" s="1"/>
      <c r="M30" s="54">
        <f t="shared" si="2"/>
        <v>54</v>
      </c>
      <c r="N30" s="55">
        <f t="shared" si="3"/>
        <v>54</v>
      </c>
      <c r="O30" s="56">
        <f t="shared" si="4"/>
        <v>0</v>
      </c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23" t="s">
        <v>50</v>
      </c>
      <c r="B31" s="78" t="s">
        <v>51</v>
      </c>
      <c r="C31" s="100">
        <v>2</v>
      </c>
      <c r="D31" s="101">
        <v>2</v>
      </c>
      <c r="E31" s="100"/>
      <c r="F31" s="24">
        <f t="shared" ref="F31:G31" si="9">F$26</f>
        <v>27</v>
      </c>
      <c r="G31" s="24">
        <f t="shared" si="9"/>
        <v>25</v>
      </c>
      <c r="H31" s="22"/>
      <c r="I31" s="87"/>
      <c r="J31" s="110" t="str">
        <f t="shared" si="5"/>
        <v/>
      </c>
      <c r="K31" s="1"/>
      <c r="L31" s="1"/>
      <c r="M31" s="54">
        <f t="shared" si="2"/>
        <v>54</v>
      </c>
      <c r="N31" s="55">
        <f t="shared" si="3"/>
        <v>54</v>
      </c>
      <c r="O31" s="56">
        <f t="shared" si="4"/>
        <v>0</v>
      </c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23" t="s">
        <v>52</v>
      </c>
      <c r="B32" s="78" t="s">
        <v>53</v>
      </c>
      <c r="C32" s="100"/>
      <c r="D32" s="101"/>
      <c r="E32" s="100"/>
      <c r="F32" s="24">
        <f t="shared" ref="F32:G32" si="10">F$26</f>
        <v>27</v>
      </c>
      <c r="G32" s="24">
        <f t="shared" si="10"/>
        <v>25</v>
      </c>
      <c r="H32" s="22"/>
      <c r="I32" s="87"/>
      <c r="J32" s="110" t="str">
        <f t="shared" si="5"/>
        <v/>
      </c>
      <c r="K32" s="1"/>
      <c r="L32" s="1"/>
      <c r="M32" s="54">
        <f t="shared" si="2"/>
        <v>0</v>
      </c>
      <c r="N32" s="55">
        <f t="shared" si="3"/>
        <v>0</v>
      </c>
      <c r="O32" s="56">
        <f t="shared" si="4"/>
        <v>0</v>
      </c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thickBot="1" x14ac:dyDescent="0.25">
      <c r="A33" s="23" t="s">
        <v>54</v>
      </c>
      <c r="B33" s="78" t="s">
        <v>55</v>
      </c>
      <c r="C33" s="94"/>
      <c r="D33" s="102"/>
      <c r="E33" s="94"/>
      <c r="F33" s="26">
        <f t="shared" ref="F33:G33" si="11">F$26</f>
        <v>27</v>
      </c>
      <c r="G33" s="26">
        <f t="shared" si="11"/>
        <v>25</v>
      </c>
      <c r="H33" s="22"/>
      <c r="I33" s="88"/>
      <c r="J33" s="111" t="str">
        <f t="shared" si="5"/>
        <v/>
      </c>
      <c r="K33" s="1"/>
      <c r="L33" s="1"/>
      <c r="M33" s="54">
        <f t="shared" si="2"/>
        <v>0</v>
      </c>
      <c r="N33" s="55">
        <f t="shared" si="3"/>
        <v>0</v>
      </c>
      <c r="O33" s="56">
        <f t="shared" si="4"/>
        <v>0</v>
      </c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20" t="s">
        <v>56</v>
      </c>
      <c r="B34" s="77" t="s">
        <v>57</v>
      </c>
      <c r="C34" s="98">
        <v>2</v>
      </c>
      <c r="D34" s="99">
        <v>2</v>
      </c>
      <c r="E34" s="98"/>
      <c r="F34" s="21">
        <v>23</v>
      </c>
      <c r="G34" s="21">
        <v>22</v>
      </c>
      <c r="H34" s="22"/>
      <c r="I34" s="86"/>
      <c r="J34" s="109" t="str">
        <f t="shared" si="5"/>
        <v/>
      </c>
      <c r="K34" s="1"/>
      <c r="L34" s="1"/>
      <c r="M34" s="54">
        <f t="shared" si="2"/>
        <v>46</v>
      </c>
      <c r="N34" s="55">
        <f t="shared" si="3"/>
        <v>46</v>
      </c>
      <c r="O34" s="56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32" t="s">
        <v>58</v>
      </c>
      <c r="B35" s="80" t="s">
        <v>59</v>
      </c>
      <c r="C35" s="104">
        <v>2</v>
      </c>
      <c r="D35" s="101">
        <v>2</v>
      </c>
      <c r="E35" s="104"/>
      <c r="F35" s="33">
        <v>23</v>
      </c>
      <c r="G35" s="33">
        <v>22</v>
      </c>
      <c r="H35" s="22"/>
      <c r="I35" s="89"/>
      <c r="J35" s="112" t="str">
        <f t="shared" si="5"/>
        <v/>
      </c>
      <c r="K35" s="1"/>
      <c r="L35" s="1"/>
      <c r="M35" s="54">
        <f t="shared" si="2"/>
        <v>46</v>
      </c>
      <c r="N35" s="55">
        <f t="shared" si="3"/>
        <v>46</v>
      </c>
      <c r="O35" s="56">
        <f t="shared" si="4"/>
        <v>0</v>
      </c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23" t="s">
        <v>60</v>
      </c>
      <c r="B36" s="78" t="s">
        <v>61</v>
      </c>
      <c r="C36" s="100">
        <v>2</v>
      </c>
      <c r="D36" s="101">
        <v>2</v>
      </c>
      <c r="E36" s="100"/>
      <c r="F36" s="24">
        <f t="shared" ref="F36:G36" si="12">F$34</f>
        <v>23</v>
      </c>
      <c r="G36" s="24">
        <f t="shared" si="12"/>
        <v>22</v>
      </c>
      <c r="H36" s="22"/>
      <c r="I36" s="87"/>
      <c r="J36" s="110" t="str">
        <f t="shared" si="5"/>
        <v/>
      </c>
      <c r="K36" s="1"/>
      <c r="L36" s="1"/>
      <c r="M36" s="54">
        <f t="shared" si="2"/>
        <v>46</v>
      </c>
      <c r="N36" s="55">
        <f t="shared" si="3"/>
        <v>46</v>
      </c>
      <c r="O36" s="56">
        <f t="shared" si="4"/>
        <v>0</v>
      </c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32" t="s">
        <v>62</v>
      </c>
      <c r="B37" s="80" t="s">
        <v>63</v>
      </c>
      <c r="C37" s="104">
        <v>2</v>
      </c>
      <c r="D37" s="101">
        <v>2</v>
      </c>
      <c r="E37" s="104"/>
      <c r="F37" s="33">
        <v>23</v>
      </c>
      <c r="G37" s="33">
        <v>22</v>
      </c>
      <c r="H37" s="22"/>
      <c r="I37" s="89"/>
      <c r="J37" s="112" t="str">
        <f t="shared" si="5"/>
        <v/>
      </c>
      <c r="K37" s="1"/>
      <c r="L37" s="1"/>
      <c r="M37" s="54">
        <f t="shared" si="2"/>
        <v>46</v>
      </c>
      <c r="N37" s="55">
        <f t="shared" si="3"/>
        <v>46</v>
      </c>
      <c r="O37" s="56">
        <f t="shared" si="4"/>
        <v>0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23" t="s">
        <v>64</v>
      </c>
      <c r="B38" s="78" t="s">
        <v>65</v>
      </c>
      <c r="C38" s="100">
        <v>2</v>
      </c>
      <c r="D38" s="101">
        <v>2</v>
      </c>
      <c r="E38" s="100"/>
      <c r="F38" s="24">
        <f t="shared" ref="F38:G38" si="13">F$34</f>
        <v>23</v>
      </c>
      <c r="G38" s="24">
        <f t="shared" si="13"/>
        <v>22</v>
      </c>
      <c r="H38" s="22"/>
      <c r="I38" s="87"/>
      <c r="J38" s="110" t="str">
        <f t="shared" si="5"/>
        <v/>
      </c>
      <c r="K38" s="1"/>
      <c r="L38" s="1"/>
      <c r="M38" s="54">
        <f t="shared" si="2"/>
        <v>46</v>
      </c>
      <c r="N38" s="55">
        <f t="shared" si="3"/>
        <v>46</v>
      </c>
      <c r="O38" s="56">
        <f t="shared" si="4"/>
        <v>0</v>
      </c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32" t="s">
        <v>66</v>
      </c>
      <c r="B39" s="80" t="s">
        <v>67</v>
      </c>
      <c r="C39" s="104">
        <v>2</v>
      </c>
      <c r="D39" s="101">
        <v>2</v>
      </c>
      <c r="E39" s="104"/>
      <c r="F39" s="33">
        <v>23</v>
      </c>
      <c r="G39" s="33">
        <v>22</v>
      </c>
      <c r="H39" s="22"/>
      <c r="I39" s="89"/>
      <c r="J39" s="112" t="str">
        <f t="shared" si="5"/>
        <v/>
      </c>
      <c r="K39" s="1"/>
      <c r="L39" s="1"/>
      <c r="M39" s="54">
        <f t="shared" si="2"/>
        <v>46</v>
      </c>
      <c r="N39" s="55">
        <f t="shared" si="3"/>
        <v>46</v>
      </c>
      <c r="O39" s="56">
        <f t="shared" si="4"/>
        <v>0</v>
      </c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23" t="s">
        <v>68</v>
      </c>
      <c r="B40" s="78" t="s">
        <v>69</v>
      </c>
      <c r="C40" s="100"/>
      <c r="D40" s="101"/>
      <c r="E40" s="100"/>
      <c r="F40" s="24">
        <f t="shared" ref="F40:G40" si="14">F$34</f>
        <v>23</v>
      </c>
      <c r="G40" s="24">
        <f t="shared" si="14"/>
        <v>22</v>
      </c>
      <c r="H40" s="22"/>
      <c r="I40" s="87"/>
      <c r="J40" s="110" t="str">
        <f t="shared" si="5"/>
        <v/>
      </c>
      <c r="K40" s="1"/>
      <c r="L40" s="1"/>
      <c r="M40" s="54">
        <f t="shared" si="2"/>
        <v>0</v>
      </c>
      <c r="N40" s="55">
        <f t="shared" si="3"/>
        <v>0</v>
      </c>
      <c r="O40" s="56">
        <f t="shared" si="4"/>
        <v>0</v>
      </c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thickBot="1" x14ac:dyDescent="0.25">
      <c r="A41" s="32" t="s">
        <v>70</v>
      </c>
      <c r="B41" s="80" t="s">
        <v>71</v>
      </c>
      <c r="C41" s="104"/>
      <c r="D41" s="102"/>
      <c r="E41" s="104"/>
      <c r="F41" s="33">
        <v>23</v>
      </c>
      <c r="G41" s="33">
        <v>22</v>
      </c>
      <c r="H41" s="22"/>
      <c r="I41" s="89"/>
      <c r="J41" s="112" t="str">
        <f t="shared" si="5"/>
        <v/>
      </c>
      <c r="K41" s="1"/>
      <c r="L41" s="1"/>
      <c r="M41" s="54">
        <f t="shared" si="2"/>
        <v>0</v>
      </c>
      <c r="N41" s="55">
        <f t="shared" si="3"/>
        <v>0</v>
      </c>
      <c r="O41" s="56">
        <f t="shared" si="4"/>
        <v>0</v>
      </c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20" t="s">
        <v>72</v>
      </c>
      <c r="B42" s="77" t="s">
        <v>73</v>
      </c>
      <c r="C42" s="98">
        <v>2</v>
      </c>
      <c r="D42" s="99">
        <v>4</v>
      </c>
      <c r="E42" s="98"/>
      <c r="F42" s="21">
        <v>27</v>
      </c>
      <c r="G42" s="21">
        <v>25</v>
      </c>
      <c r="H42" s="22"/>
      <c r="I42" s="86"/>
      <c r="J42" s="109" t="str">
        <f t="shared" si="5"/>
        <v/>
      </c>
      <c r="K42" s="1"/>
      <c r="L42" s="1"/>
      <c r="M42" s="54">
        <f t="shared" si="2"/>
        <v>54</v>
      </c>
      <c r="N42" s="55">
        <f t="shared" si="3"/>
        <v>108</v>
      </c>
      <c r="O42" s="56">
        <f t="shared" si="4"/>
        <v>0</v>
      </c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32" t="s">
        <v>74</v>
      </c>
      <c r="B43" s="80" t="s">
        <v>75</v>
      </c>
      <c r="C43" s="104">
        <v>2</v>
      </c>
      <c r="D43" s="101">
        <v>4</v>
      </c>
      <c r="E43" s="104"/>
      <c r="F43" s="33">
        <v>27</v>
      </c>
      <c r="G43" s="33">
        <v>25</v>
      </c>
      <c r="H43" s="22"/>
      <c r="I43" s="89"/>
      <c r="J43" s="112" t="str">
        <f t="shared" si="5"/>
        <v/>
      </c>
      <c r="K43" s="1"/>
      <c r="L43" s="1"/>
      <c r="M43" s="54">
        <f t="shared" si="2"/>
        <v>54</v>
      </c>
      <c r="N43" s="55">
        <f t="shared" si="3"/>
        <v>108</v>
      </c>
      <c r="O43" s="56">
        <f t="shared" si="4"/>
        <v>0</v>
      </c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23" t="s">
        <v>76</v>
      </c>
      <c r="B44" s="78" t="s">
        <v>77</v>
      </c>
      <c r="C44" s="100">
        <v>2</v>
      </c>
      <c r="D44" s="101">
        <v>4</v>
      </c>
      <c r="E44" s="100"/>
      <c r="F44" s="24">
        <f t="shared" ref="F44:G44" si="15">F$42</f>
        <v>27</v>
      </c>
      <c r="G44" s="24">
        <f t="shared" si="15"/>
        <v>25</v>
      </c>
      <c r="H44" s="22"/>
      <c r="I44" s="87"/>
      <c r="J44" s="110" t="str">
        <f t="shared" si="5"/>
        <v/>
      </c>
      <c r="K44" s="1"/>
      <c r="L44" s="1"/>
      <c r="M44" s="54">
        <f t="shared" si="2"/>
        <v>54</v>
      </c>
      <c r="N44" s="55">
        <f t="shared" si="3"/>
        <v>108</v>
      </c>
      <c r="O44" s="56">
        <f t="shared" si="4"/>
        <v>0</v>
      </c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23" t="s">
        <v>78</v>
      </c>
      <c r="B45" s="78" t="s">
        <v>79</v>
      </c>
      <c r="C45" s="100">
        <v>2</v>
      </c>
      <c r="D45" s="101">
        <v>4</v>
      </c>
      <c r="E45" s="100"/>
      <c r="F45" s="24">
        <f t="shared" ref="F45:G45" si="16">F$42</f>
        <v>27</v>
      </c>
      <c r="G45" s="24">
        <f t="shared" si="16"/>
        <v>25</v>
      </c>
      <c r="H45" s="22"/>
      <c r="I45" s="87"/>
      <c r="J45" s="110" t="str">
        <f t="shared" si="5"/>
        <v/>
      </c>
      <c r="K45" s="1"/>
      <c r="L45" s="1"/>
      <c r="M45" s="54">
        <f t="shared" si="2"/>
        <v>54</v>
      </c>
      <c r="N45" s="55">
        <f t="shared" si="3"/>
        <v>108</v>
      </c>
      <c r="O45" s="56">
        <f t="shared" si="4"/>
        <v>0</v>
      </c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23" t="s">
        <v>80</v>
      </c>
      <c r="B46" s="78" t="s">
        <v>81</v>
      </c>
      <c r="C46" s="100">
        <v>2</v>
      </c>
      <c r="D46" s="101">
        <v>2</v>
      </c>
      <c r="E46" s="100"/>
      <c r="F46" s="24">
        <f t="shared" ref="F46:G46" si="17">F$42</f>
        <v>27</v>
      </c>
      <c r="G46" s="24">
        <f t="shared" si="17"/>
        <v>25</v>
      </c>
      <c r="H46" s="22"/>
      <c r="I46" s="87"/>
      <c r="J46" s="110" t="str">
        <f t="shared" si="5"/>
        <v/>
      </c>
      <c r="K46" s="1"/>
      <c r="L46" s="1"/>
      <c r="M46" s="54">
        <f t="shared" ref="M46:M70" si="18">C46*F46</f>
        <v>54</v>
      </c>
      <c r="N46" s="55">
        <f t="shared" ref="N46:N70" si="19">D46*F46</f>
        <v>54</v>
      </c>
      <c r="O46" s="56">
        <f t="shared" si="4"/>
        <v>0</v>
      </c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32" t="s">
        <v>82</v>
      </c>
      <c r="B47" s="80" t="s">
        <v>83</v>
      </c>
      <c r="C47" s="104">
        <v>2</v>
      </c>
      <c r="D47" s="101">
        <v>2</v>
      </c>
      <c r="E47" s="104"/>
      <c r="F47" s="33">
        <f t="shared" ref="F47:G47" si="20">F$42</f>
        <v>27</v>
      </c>
      <c r="G47" s="33">
        <f t="shared" si="20"/>
        <v>25</v>
      </c>
      <c r="H47" s="22"/>
      <c r="I47" s="89"/>
      <c r="J47" s="112" t="str">
        <f t="shared" si="5"/>
        <v/>
      </c>
      <c r="K47" s="1"/>
      <c r="L47" s="1"/>
      <c r="M47" s="54">
        <f t="shared" si="18"/>
        <v>54</v>
      </c>
      <c r="N47" s="55">
        <f t="shared" si="19"/>
        <v>54</v>
      </c>
      <c r="O47" s="56">
        <f t="shared" si="4"/>
        <v>0</v>
      </c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23" t="s">
        <v>84</v>
      </c>
      <c r="B48" s="78" t="s">
        <v>85</v>
      </c>
      <c r="C48" s="100"/>
      <c r="D48" s="101"/>
      <c r="E48" s="100"/>
      <c r="F48" s="24">
        <f t="shared" ref="F48:G48" si="21">F$42</f>
        <v>27</v>
      </c>
      <c r="G48" s="24">
        <f t="shared" si="21"/>
        <v>25</v>
      </c>
      <c r="H48" s="22"/>
      <c r="I48" s="87"/>
      <c r="J48" s="110" t="str">
        <f t="shared" si="5"/>
        <v/>
      </c>
      <c r="K48" s="1"/>
      <c r="L48" s="1"/>
      <c r="M48" s="54">
        <f t="shared" si="18"/>
        <v>0</v>
      </c>
      <c r="N48" s="55">
        <f t="shared" si="19"/>
        <v>0</v>
      </c>
      <c r="O48" s="56">
        <f t="shared" si="4"/>
        <v>0</v>
      </c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thickBot="1" x14ac:dyDescent="0.25">
      <c r="A49" s="32" t="s">
        <v>86</v>
      </c>
      <c r="B49" s="80" t="s">
        <v>87</v>
      </c>
      <c r="C49" s="104"/>
      <c r="D49" s="102"/>
      <c r="E49" s="104"/>
      <c r="F49" s="33">
        <f t="shared" ref="F49:G49" si="22">F$42</f>
        <v>27</v>
      </c>
      <c r="G49" s="33">
        <f t="shared" si="22"/>
        <v>25</v>
      </c>
      <c r="H49" s="22"/>
      <c r="I49" s="89"/>
      <c r="J49" s="112" t="str">
        <f t="shared" si="5"/>
        <v/>
      </c>
      <c r="K49" s="1"/>
      <c r="L49" s="1"/>
      <c r="M49" s="54">
        <f t="shared" si="18"/>
        <v>0</v>
      </c>
      <c r="N49" s="55">
        <f t="shared" si="19"/>
        <v>0</v>
      </c>
      <c r="O49" s="56">
        <f t="shared" si="4"/>
        <v>0</v>
      </c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20" t="s">
        <v>88</v>
      </c>
      <c r="B50" s="77" t="s">
        <v>89</v>
      </c>
      <c r="C50" s="98">
        <v>2</v>
      </c>
      <c r="D50" s="99">
        <v>2</v>
      </c>
      <c r="E50" s="98"/>
      <c r="F50" s="21">
        <v>23</v>
      </c>
      <c r="G50" s="21">
        <v>22</v>
      </c>
      <c r="H50" s="22"/>
      <c r="I50" s="86"/>
      <c r="J50" s="109" t="str">
        <f t="shared" si="5"/>
        <v/>
      </c>
      <c r="K50" s="1"/>
      <c r="L50" s="1"/>
      <c r="M50" s="54">
        <f t="shared" si="18"/>
        <v>46</v>
      </c>
      <c r="N50" s="55">
        <f t="shared" si="19"/>
        <v>46</v>
      </c>
      <c r="O50" s="56">
        <f t="shared" si="4"/>
        <v>0</v>
      </c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32" t="s">
        <v>90</v>
      </c>
      <c r="B51" s="80" t="s">
        <v>91</v>
      </c>
      <c r="C51" s="104">
        <v>2</v>
      </c>
      <c r="D51" s="101">
        <v>2</v>
      </c>
      <c r="E51" s="104"/>
      <c r="F51" s="33">
        <v>23</v>
      </c>
      <c r="G51" s="33">
        <v>22</v>
      </c>
      <c r="H51" s="22"/>
      <c r="I51" s="89"/>
      <c r="J51" s="112" t="str">
        <f t="shared" si="5"/>
        <v/>
      </c>
      <c r="K51" s="1"/>
      <c r="L51" s="1"/>
      <c r="M51" s="54">
        <f t="shared" si="18"/>
        <v>46</v>
      </c>
      <c r="N51" s="55">
        <f t="shared" si="19"/>
        <v>46</v>
      </c>
      <c r="O51" s="56">
        <f t="shared" si="4"/>
        <v>0</v>
      </c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23" t="s">
        <v>92</v>
      </c>
      <c r="B52" s="78" t="s">
        <v>93</v>
      </c>
      <c r="C52" s="100">
        <v>2</v>
      </c>
      <c r="D52" s="101">
        <v>2</v>
      </c>
      <c r="E52" s="100"/>
      <c r="F52" s="24">
        <f t="shared" ref="F52:G52" si="23">F$50</f>
        <v>23</v>
      </c>
      <c r="G52" s="24">
        <f t="shared" si="23"/>
        <v>22</v>
      </c>
      <c r="H52" s="22"/>
      <c r="I52" s="87"/>
      <c r="J52" s="110" t="str">
        <f t="shared" si="5"/>
        <v/>
      </c>
      <c r="K52" s="1"/>
      <c r="L52" s="1"/>
      <c r="M52" s="54">
        <f t="shared" si="18"/>
        <v>46</v>
      </c>
      <c r="N52" s="55">
        <f t="shared" si="19"/>
        <v>46</v>
      </c>
      <c r="O52" s="56">
        <f t="shared" si="4"/>
        <v>0</v>
      </c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32" t="s">
        <v>94</v>
      </c>
      <c r="B53" s="80" t="s">
        <v>95</v>
      </c>
      <c r="C53" s="104">
        <v>2</v>
      </c>
      <c r="D53" s="101">
        <v>2</v>
      </c>
      <c r="E53" s="104"/>
      <c r="F53" s="33">
        <f t="shared" ref="F53:G53" si="24">F$50</f>
        <v>23</v>
      </c>
      <c r="G53" s="33">
        <f t="shared" si="24"/>
        <v>22</v>
      </c>
      <c r="H53" s="22"/>
      <c r="I53" s="89"/>
      <c r="J53" s="112" t="str">
        <f t="shared" si="5"/>
        <v/>
      </c>
      <c r="K53" s="1"/>
      <c r="L53" s="1"/>
      <c r="M53" s="54">
        <f t="shared" si="18"/>
        <v>46</v>
      </c>
      <c r="N53" s="55">
        <f t="shared" si="19"/>
        <v>46</v>
      </c>
      <c r="O53" s="56">
        <f t="shared" si="4"/>
        <v>0</v>
      </c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23" t="s">
        <v>96</v>
      </c>
      <c r="B54" s="78" t="s">
        <v>97</v>
      </c>
      <c r="C54" s="100">
        <v>2</v>
      </c>
      <c r="D54" s="101">
        <v>2</v>
      </c>
      <c r="E54" s="100"/>
      <c r="F54" s="24">
        <f t="shared" ref="F54:G54" si="25">F$50</f>
        <v>23</v>
      </c>
      <c r="G54" s="24">
        <f t="shared" si="25"/>
        <v>22</v>
      </c>
      <c r="H54" s="22"/>
      <c r="I54" s="87"/>
      <c r="J54" s="110" t="str">
        <f t="shared" si="5"/>
        <v/>
      </c>
      <c r="K54" s="1"/>
      <c r="L54" s="1"/>
      <c r="M54" s="54">
        <f t="shared" si="18"/>
        <v>46</v>
      </c>
      <c r="N54" s="55">
        <f t="shared" si="19"/>
        <v>46</v>
      </c>
      <c r="O54" s="56">
        <f t="shared" si="4"/>
        <v>0</v>
      </c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32" t="s">
        <v>98</v>
      </c>
      <c r="B55" s="80" t="s">
        <v>99</v>
      </c>
      <c r="C55" s="104">
        <v>2</v>
      </c>
      <c r="D55" s="101">
        <v>2</v>
      </c>
      <c r="E55" s="104"/>
      <c r="F55" s="33">
        <f t="shared" ref="F55:G55" si="26">F$50</f>
        <v>23</v>
      </c>
      <c r="G55" s="33">
        <f t="shared" si="26"/>
        <v>22</v>
      </c>
      <c r="H55" s="22"/>
      <c r="I55" s="89"/>
      <c r="J55" s="112" t="str">
        <f t="shared" si="5"/>
        <v/>
      </c>
      <c r="K55" s="1"/>
      <c r="L55" s="1"/>
      <c r="M55" s="54">
        <f t="shared" si="18"/>
        <v>46</v>
      </c>
      <c r="N55" s="55">
        <f t="shared" si="19"/>
        <v>46</v>
      </c>
      <c r="O55" s="56">
        <f t="shared" si="4"/>
        <v>0</v>
      </c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23" t="s">
        <v>100</v>
      </c>
      <c r="B56" s="78" t="s">
        <v>101</v>
      </c>
      <c r="C56" s="100"/>
      <c r="D56" s="101"/>
      <c r="E56" s="100"/>
      <c r="F56" s="24">
        <f t="shared" ref="F56:G56" si="27">F$50</f>
        <v>23</v>
      </c>
      <c r="G56" s="24">
        <f t="shared" si="27"/>
        <v>22</v>
      </c>
      <c r="H56" s="22"/>
      <c r="I56" s="87"/>
      <c r="J56" s="110" t="str">
        <f t="shared" si="5"/>
        <v/>
      </c>
      <c r="K56" s="1"/>
      <c r="L56" s="1"/>
      <c r="M56" s="54">
        <f t="shared" si="18"/>
        <v>0</v>
      </c>
      <c r="N56" s="55">
        <f t="shared" si="19"/>
        <v>0</v>
      </c>
      <c r="O56" s="56">
        <f t="shared" si="4"/>
        <v>0</v>
      </c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thickBot="1" x14ac:dyDescent="0.25">
      <c r="A57" s="34" t="s">
        <v>102</v>
      </c>
      <c r="B57" s="81" t="s">
        <v>103</v>
      </c>
      <c r="C57" s="105"/>
      <c r="D57" s="102"/>
      <c r="E57" s="105"/>
      <c r="F57" s="35">
        <f t="shared" ref="F57:G57" si="28">F$50</f>
        <v>23</v>
      </c>
      <c r="G57" s="35">
        <f t="shared" si="28"/>
        <v>22</v>
      </c>
      <c r="H57" s="22"/>
      <c r="I57" s="89"/>
      <c r="J57" s="112" t="str">
        <f t="shared" si="5"/>
        <v/>
      </c>
      <c r="K57" s="1"/>
      <c r="L57" s="1"/>
      <c r="M57" s="54">
        <f t="shared" si="18"/>
        <v>0</v>
      </c>
      <c r="N57" s="55">
        <f t="shared" si="19"/>
        <v>0</v>
      </c>
      <c r="O57" s="56">
        <f t="shared" si="4"/>
        <v>0</v>
      </c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thickBot="1" x14ac:dyDescent="0.25">
      <c r="A58" s="17"/>
      <c r="B58" s="60" t="s">
        <v>104</v>
      </c>
      <c r="C58" s="103">
        <f t="shared" ref="C58:E58" si="29">SUM(C26:C57)</f>
        <v>48</v>
      </c>
      <c r="D58" s="96">
        <f t="shared" si="29"/>
        <v>64</v>
      </c>
      <c r="E58" s="97">
        <f t="shared" si="29"/>
        <v>0</v>
      </c>
      <c r="F58" s="19"/>
      <c r="G58" s="19"/>
      <c r="H58" s="19"/>
      <c r="I58" s="115" t="str">
        <f t="shared" ref="I58:J58" si="30">IF(SUM(I26:I57)=0,"",SUM(I26:I57))</f>
        <v/>
      </c>
      <c r="J58" s="113" t="str">
        <f t="shared" si="30"/>
        <v/>
      </c>
      <c r="K58" s="17"/>
      <c r="L58" s="17"/>
      <c r="M58" s="54">
        <f t="shared" si="18"/>
        <v>0</v>
      </c>
      <c r="N58" s="55">
        <f t="shared" si="19"/>
        <v>0</v>
      </c>
      <c r="O58" s="56">
        <f t="shared" si="4"/>
        <v>0</v>
      </c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5" customHeight="1" thickBot="1" x14ac:dyDescent="0.25">
      <c r="A59" s="28" t="s">
        <v>105</v>
      </c>
      <c r="B59" s="31"/>
      <c r="C59" s="16"/>
      <c r="D59" s="16"/>
      <c r="E59" s="16"/>
      <c r="F59" s="19"/>
      <c r="G59" s="19"/>
      <c r="H59" s="16"/>
      <c r="I59" s="16"/>
      <c r="J59" s="19"/>
      <c r="K59" s="17"/>
      <c r="L59" s="17"/>
      <c r="M59" s="54">
        <f t="shared" si="18"/>
        <v>0</v>
      </c>
      <c r="N59" s="55">
        <f t="shared" si="19"/>
        <v>0</v>
      </c>
      <c r="O59" s="56">
        <f t="shared" si="4"/>
        <v>0</v>
      </c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5" customHeight="1" x14ac:dyDescent="0.2">
      <c r="A60" s="20" t="s">
        <v>129</v>
      </c>
      <c r="B60" s="77" t="s">
        <v>130</v>
      </c>
      <c r="C60" s="98">
        <v>1</v>
      </c>
      <c r="D60" s="99">
        <v>1</v>
      </c>
      <c r="E60" s="98">
        <v>1</v>
      </c>
      <c r="F60" s="21">
        <v>60</v>
      </c>
      <c r="G60" s="21">
        <v>25</v>
      </c>
      <c r="H60" s="22"/>
      <c r="I60" s="86"/>
      <c r="J60" s="109" t="str">
        <f t="shared" ref="J60:J62" si="31">IF(I60*F60=0,"",I60*F60)</f>
        <v/>
      </c>
      <c r="K60" s="1"/>
      <c r="L60" s="1"/>
      <c r="M60" s="54">
        <f t="shared" si="18"/>
        <v>60</v>
      </c>
      <c r="N60" s="55">
        <f t="shared" si="19"/>
        <v>60</v>
      </c>
      <c r="O60" s="56">
        <f t="shared" ref="O60:O62" si="32">E60*F60</f>
        <v>60</v>
      </c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23" t="s">
        <v>131</v>
      </c>
      <c r="B61" s="78" t="s">
        <v>132</v>
      </c>
      <c r="C61" s="100">
        <v>1</v>
      </c>
      <c r="D61" s="101">
        <v>1</v>
      </c>
      <c r="E61" s="100">
        <v>1</v>
      </c>
      <c r="F61" s="24">
        <v>60</v>
      </c>
      <c r="G61" s="24">
        <v>50</v>
      </c>
      <c r="H61" s="22"/>
      <c r="I61" s="87"/>
      <c r="J61" s="110" t="str">
        <f t="shared" si="31"/>
        <v/>
      </c>
      <c r="K61" s="1"/>
      <c r="L61" s="1"/>
      <c r="M61" s="54">
        <f t="shared" si="18"/>
        <v>60</v>
      </c>
      <c r="N61" s="55">
        <f t="shared" si="19"/>
        <v>60</v>
      </c>
      <c r="O61" s="56">
        <f t="shared" si="32"/>
        <v>60</v>
      </c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23" t="s">
        <v>134</v>
      </c>
      <c r="B62" s="78" t="s">
        <v>135</v>
      </c>
      <c r="C62" s="100">
        <v>1</v>
      </c>
      <c r="D62" s="101">
        <v>1</v>
      </c>
      <c r="E62" s="100">
        <v>1</v>
      </c>
      <c r="F62" s="24">
        <v>90</v>
      </c>
      <c r="G62" s="24">
        <v>90</v>
      </c>
      <c r="H62" s="22"/>
      <c r="I62" s="87"/>
      <c r="J62" s="110" t="str">
        <f t="shared" si="31"/>
        <v/>
      </c>
      <c r="K62" s="1"/>
      <c r="L62" s="1"/>
      <c r="M62" s="54">
        <f t="shared" si="18"/>
        <v>90</v>
      </c>
      <c r="N62" s="55">
        <f t="shared" si="19"/>
        <v>90</v>
      </c>
      <c r="O62" s="56">
        <f t="shared" si="32"/>
        <v>90</v>
      </c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23" t="s">
        <v>106</v>
      </c>
      <c r="B63" s="78" t="s">
        <v>107</v>
      </c>
      <c r="C63" s="100">
        <v>2</v>
      </c>
      <c r="D63" s="101">
        <v>2</v>
      </c>
      <c r="E63" s="100">
        <v>2</v>
      </c>
      <c r="F63" s="24">
        <v>40</v>
      </c>
      <c r="G63" s="24">
        <v>40</v>
      </c>
      <c r="H63" s="22"/>
      <c r="I63" s="87"/>
      <c r="J63" s="110" t="str">
        <f t="shared" ref="J63:J70" si="33">IF(I63*F63=0,"",I63*F63)</f>
        <v/>
      </c>
      <c r="K63" s="1"/>
      <c r="L63" s="1"/>
      <c r="M63" s="54">
        <f t="shared" si="18"/>
        <v>80</v>
      </c>
      <c r="N63" s="55">
        <f t="shared" si="19"/>
        <v>80</v>
      </c>
      <c r="O63" s="56">
        <f t="shared" si="4"/>
        <v>80</v>
      </c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23" t="s">
        <v>108</v>
      </c>
      <c r="B64" s="82" t="s">
        <v>109</v>
      </c>
      <c r="C64" s="100">
        <v>2</v>
      </c>
      <c r="D64" s="101">
        <v>2</v>
      </c>
      <c r="E64" s="100">
        <v>2</v>
      </c>
      <c r="F64" s="24">
        <v>40</v>
      </c>
      <c r="G64" s="24">
        <v>40</v>
      </c>
      <c r="H64" s="22"/>
      <c r="I64" s="87"/>
      <c r="J64" s="110" t="str">
        <f t="shared" si="33"/>
        <v/>
      </c>
      <c r="K64" s="1"/>
      <c r="L64" s="1"/>
      <c r="M64" s="54">
        <f t="shared" si="18"/>
        <v>80</v>
      </c>
      <c r="N64" s="55">
        <f t="shared" si="19"/>
        <v>80</v>
      </c>
      <c r="O64" s="56">
        <f t="shared" si="4"/>
        <v>80</v>
      </c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23" t="s">
        <v>110</v>
      </c>
      <c r="B65" s="78" t="s">
        <v>111</v>
      </c>
      <c r="C65" s="100">
        <v>1</v>
      </c>
      <c r="D65" s="101">
        <v>1</v>
      </c>
      <c r="E65" s="100">
        <v>1</v>
      </c>
      <c r="F65" s="24">
        <v>100</v>
      </c>
      <c r="G65" s="24">
        <v>100</v>
      </c>
      <c r="H65" s="22"/>
      <c r="I65" s="87"/>
      <c r="J65" s="110" t="str">
        <f t="shared" si="33"/>
        <v/>
      </c>
      <c r="K65" s="1"/>
      <c r="L65" s="1"/>
      <c r="M65" s="54">
        <f t="shared" si="18"/>
        <v>100</v>
      </c>
      <c r="N65" s="55">
        <f t="shared" si="19"/>
        <v>100</v>
      </c>
      <c r="O65" s="56">
        <f t="shared" si="4"/>
        <v>100</v>
      </c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23" t="s">
        <v>112</v>
      </c>
      <c r="B66" s="78" t="s">
        <v>113</v>
      </c>
      <c r="C66" s="100">
        <v>1</v>
      </c>
      <c r="D66" s="101">
        <v>1</v>
      </c>
      <c r="E66" s="100">
        <v>1</v>
      </c>
      <c r="F66" s="24">
        <v>40</v>
      </c>
      <c r="G66" s="24">
        <v>40</v>
      </c>
      <c r="H66" s="22"/>
      <c r="I66" s="87"/>
      <c r="J66" s="110" t="str">
        <f t="shared" si="33"/>
        <v/>
      </c>
      <c r="K66" s="1"/>
      <c r="L66" s="1"/>
      <c r="M66" s="54">
        <f t="shared" si="18"/>
        <v>40</v>
      </c>
      <c r="N66" s="55">
        <f t="shared" si="19"/>
        <v>40</v>
      </c>
      <c r="O66" s="56">
        <f t="shared" si="4"/>
        <v>40</v>
      </c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23" t="s">
        <v>114</v>
      </c>
      <c r="B67" s="78" t="s">
        <v>115</v>
      </c>
      <c r="C67" s="100">
        <v>2</v>
      </c>
      <c r="D67" s="101">
        <v>2</v>
      </c>
      <c r="E67" s="100">
        <v>2</v>
      </c>
      <c r="F67" s="24">
        <v>40</v>
      </c>
      <c r="G67" s="24">
        <v>40</v>
      </c>
      <c r="H67" s="22"/>
      <c r="I67" s="87"/>
      <c r="J67" s="110" t="str">
        <f t="shared" si="33"/>
        <v/>
      </c>
      <c r="K67" s="1"/>
      <c r="L67" s="1"/>
      <c r="M67" s="54">
        <f t="shared" si="18"/>
        <v>80</v>
      </c>
      <c r="N67" s="55">
        <f t="shared" si="19"/>
        <v>80</v>
      </c>
      <c r="O67" s="56">
        <f t="shared" si="4"/>
        <v>80</v>
      </c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23" t="s">
        <v>116</v>
      </c>
      <c r="B68" s="78" t="s">
        <v>117</v>
      </c>
      <c r="C68" s="100">
        <v>2</v>
      </c>
      <c r="D68" s="101">
        <v>2</v>
      </c>
      <c r="E68" s="100">
        <v>2</v>
      </c>
      <c r="F68" s="24">
        <v>40</v>
      </c>
      <c r="G68" s="24">
        <v>40</v>
      </c>
      <c r="H68" s="22"/>
      <c r="I68" s="87"/>
      <c r="J68" s="110" t="str">
        <f t="shared" si="33"/>
        <v/>
      </c>
      <c r="K68" s="1"/>
      <c r="L68" s="1"/>
      <c r="M68" s="54">
        <f t="shared" si="18"/>
        <v>80</v>
      </c>
      <c r="N68" s="55">
        <f t="shared" si="19"/>
        <v>80</v>
      </c>
      <c r="O68" s="56">
        <f t="shared" si="4"/>
        <v>80</v>
      </c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23" t="s">
        <v>118</v>
      </c>
      <c r="B69" s="78" t="s">
        <v>119</v>
      </c>
      <c r="C69" s="100">
        <v>2</v>
      </c>
      <c r="D69" s="101">
        <v>2</v>
      </c>
      <c r="E69" s="100">
        <v>2</v>
      </c>
      <c r="F69" s="24">
        <v>40</v>
      </c>
      <c r="G69" s="24">
        <v>40</v>
      </c>
      <c r="H69" s="22"/>
      <c r="I69" s="87"/>
      <c r="J69" s="110" t="str">
        <f t="shared" si="33"/>
        <v/>
      </c>
      <c r="K69" s="1"/>
      <c r="L69" s="1"/>
      <c r="M69" s="54">
        <f t="shared" si="18"/>
        <v>80</v>
      </c>
      <c r="N69" s="55">
        <f t="shared" si="19"/>
        <v>80</v>
      </c>
      <c r="O69" s="56">
        <f t="shared" si="4"/>
        <v>80</v>
      </c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thickBot="1" x14ac:dyDescent="0.25">
      <c r="A70" s="25" t="s">
        <v>137</v>
      </c>
      <c r="B70" s="30" t="s">
        <v>120</v>
      </c>
      <c r="C70" s="94">
        <v>1</v>
      </c>
      <c r="D70" s="102">
        <v>1</v>
      </c>
      <c r="E70" s="94">
        <v>1</v>
      </c>
      <c r="F70" s="26">
        <v>447</v>
      </c>
      <c r="G70" s="26">
        <v>417</v>
      </c>
      <c r="H70" s="22"/>
      <c r="I70" s="88"/>
      <c r="J70" s="111" t="str">
        <f t="shared" si="33"/>
        <v/>
      </c>
      <c r="K70" s="1"/>
      <c r="L70" s="1"/>
      <c r="M70" s="54">
        <f t="shared" si="18"/>
        <v>447</v>
      </c>
      <c r="N70" s="55">
        <f t="shared" si="19"/>
        <v>447</v>
      </c>
      <c r="O70" s="56">
        <f t="shared" si="4"/>
        <v>447</v>
      </c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thickBot="1" x14ac:dyDescent="0.25">
      <c r="A71" s="17"/>
      <c r="B71" s="60" t="s">
        <v>121</v>
      </c>
      <c r="C71" s="103">
        <f>SUM(C60:C70)</f>
        <v>16</v>
      </c>
      <c r="D71" s="96">
        <f>SUM(D60:D70)</f>
        <v>16</v>
      </c>
      <c r="E71" s="97">
        <f>SUM(E60:E70)</f>
        <v>16</v>
      </c>
      <c r="F71" s="19"/>
      <c r="G71" s="19"/>
      <c r="H71" s="19"/>
      <c r="I71" s="114" t="str">
        <f>IF(SUM(I60:I70)=0,"",SUM(I60:I70))</f>
        <v/>
      </c>
      <c r="J71" s="113" t="str">
        <f>IF(SUM(J60:J70)=0,"",SUM(J60:J70))</f>
        <v/>
      </c>
      <c r="K71" s="1"/>
      <c r="L71" s="36"/>
      <c r="M71" s="57"/>
      <c r="N71" s="58"/>
      <c r="O71" s="59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thickBot="1" x14ac:dyDescent="0.25">
      <c r="A72" s="28" t="s">
        <v>122</v>
      </c>
      <c r="B72" s="37"/>
      <c r="C72" s="38"/>
      <c r="D72" s="39"/>
      <c r="E72" s="39"/>
      <c r="F72" s="40" t="s">
        <v>123</v>
      </c>
      <c r="G72" s="40"/>
      <c r="H72" s="41"/>
      <c r="I72" s="42"/>
      <c r="J72" s="43">
        <f>SUM(J9:J11,J14:J23,J26:J57,J60:J70)</f>
        <v>0</v>
      </c>
      <c r="K72" s="1"/>
      <c r="L72" s="36"/>
      <c r="M72" s="116">
        <f>SUM(M14:M70)</f>
        <v>4365</v>
      </c>
      <c r="N72" s="118">
        <f>SUM(N14:N70)</f>
        <v>6073</v>
      </c>
      <c r="O72" s="120">
        <f>SUM(O14:O70)</f>
        <v>1197</v>
      </c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thickBot="1" x14ac:dyDescent="0.25">
      <c r="A73" s="122" t="s">
        <v>133</v>
      </c>
      <c r="B73" s="123"/>
      <c r="C73" s="124"/>
      <c r="D73" s="38"/>
      <c r="E73" s="38"/>
      <c r="F73" s="39" t="s">
        <v>124</v>
      </c>
      <c r="G73" s="39"/>
      <c r="H73" s="38"/>
      <c r="I73" s="90">
        <v>0</v>
      </c>
      <c r="J73" s="91">
        <f>J72*I73</f>
        <v>0</v>
      </c>
      <c r="K73" s="44"/>
      <c r="L73" s="1"/>
      <c r="M73" s="117"/>
      <c r="N73" s="119"/>
      <c r="O73" s="12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thickBot="1" x14ac:dyDescent="0.25">
      <c r="A74" s="125"/>
      <c r="B74" s="126"/>
      <c r="C74" s="127"/>
      <c r="D74" s="38"/>
      <c r="E74" s="38"/>
      <c r="F74" s="39" t="s">
        <v>125</v>
      </c>
      <c r="G74" s="37"/>
      <c r="H74" s="37"/>
      <c r="I74" s="90"/>
      <c r="J74" s="91">
        <f>IF(I74=0,0,(J72-J73)*I74)</f>
        <v>0</v>
      </c>
      <c r="K74" s="4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thickBot="1" x14ac:dyDescent="0.25">
      <c r="A75" s="125"/>
      <c r="B75" s="126"/>
      <c r="C75" s="127"/>
      <c r="D75" s="37"/>
      <c r="E75" s="38"/>
      <c r="F75" s="39" t="s">
        <v>126</v>
      </c>
      <c r="G75" s="39"/>
      <c r="H75" s="38"/>
      <c r="I75" s="91" t="s">
        <v>127</v>
      </c>
      <c r="J75" s="91">
        <v>24</v>
      </c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thickBot="1" x14ac:dyDescent="0.25">
      <c r="A76" s="128"/>
      <c r="B76" s="129"/>
      <c r="C76" s="130"/>
      <c r="D76" s="2"/>
      <c r="E76" s="2"/>
      <c r="F76" s="40" t="s">
        <v>128</v>
      </c>
      <c r="G76" s="40"/>
      <c r="H76" s="45"/>
      <c r="I76" s="45"/>
      <c r="J76" s="46">
        <f>J72-J73+J74+J75</f>
        <v>24</v>
      </c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"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"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"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"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</sheetData>
  <mergeCells count="22">
    <mergeCell ref="A2:B2"/>
    <mergeCell ref="C2:G2"/>
    <mergeCell ref="I2:J2"/>
    <mergeCell ref="C3:D3"/>
    <mergeCell ref="C4:D4"/>
    <mergeCell ref="F4:G4"/>
    <mergeCell ref="M72:M73"/>
    <mergeCell ref="N72:N73"/>
    <mergeCell ref="O72:O73"/>
    <mergeCell ref="A73:C76"/>
    <mergeCell ref="N6:N7"/>
    <mergeCell ref="O6:O7"/>
    <mergeCell ref="A6:A7"/>
    <mergeCell ref="J6:J7"/>
    <mergeCell ref="E6:E7"/>
    <mergeCell ref="F6:F7"/>
    <mergeCell ref="G6:G7"/>
    <mergeCell ref="I6:I7"/>
    <mergeCell ref="M6:M7"/>
    <mergeCell ref="B6:B7"/>
    <mergeCell ref="C6:C7"/>
    <mergeCell ref="D6:D7"/>
  </mergeCells>
  <dataValidations count="2">
    <dataValidation type="list" allowBlank="1" showErrorMessage="1" sqref="I74" xr:uid="{B0112D1A-71D3-405E-B2D5-DCA0CCC27778}">
      <formula1>"0.07,0.0"</formula1>
    </dataValidation>
    <dataValidation type="list" allowBlank="1" showInputMessage="1" showErrorMessage="1" sqref="I75" xr:uid="{97E215AD-B547-45FD-98E4-C4BA96C72724}">
      <formula1>"Flat Rate, Express Rate, International Rate, Free Shipping"</formula1>
    </dataValidation>
  </dataValidations>
  <hyperlinks>
    <hyperlink ref="C6:C7" r:id="rId1" display="Std Set" xr:uid="{8894046B-0CDC-4989-9E3E-CD8A1F40BE9B}"/>
    <hyperlink ref="A9:B9" r:id="rId2" display="K050ST" xr:uid="{9A482581-6AA7-49A6-8F36-1550924EB6F5}"/>
    <hyperlink ref="D6:D7" r:id="rId3" display="Super Set" xr:uid="{EA06BACA-D868-4759-836E-7CBEA817628D}"/>
    <hyperlink ref="A10:B10" r:id="rId4" display="K050SU" xr:uid="{647871C0-3379-43FA-A70E-EF2C33844E33}"/>
    <hyperlink ref="E6:E7" r:id="rId5" display="Instrument Set" xr:uid="{296ADFD5-9E93-40D9-9FBA-521CD4B964CB}"/>
    <hyperlink ref="A11:B11" r:id="rId6" display="K050IN" xr:uid="{ED9334C0-D75E-4D09-B9A2-115E5E265AA1}"/>
    <hyperlink ref="B14" r:id="rId7" xr:uid="{A7CC91C8-7B39-B441-BA02-B718C385A631}"/>
    <hyperlink ref="B15" r:id="rId8" xr:uid="{EB8C6449-A2D6-8940-B859-875A3E64709A}"/>
    <hyperlink ref="B16" r:id="rId9" xr:uid="{D1AC1E0A-BE0E-A747-9FF0-6B232DB19DFA}"/>
    <hyperlink ref="B17" r:id="rId10" xr:uid="{DB67F8A4-9782-C44C-B302-25C5D4BA401C}"/>
    <hyperlink ref="B18" r:id="rId11" xr:uid="{7DABD03C-5C8D-DF4C-84E2-98504810F501}"/>
    <hyperlink ref="B19" r:id="rId12" xr:uid="{613ED935-9B44-0B4F-9198-35FCB025BEE8}"/>
    <hyperlink ref="B20" r:id="rId13" xr:uid="{3A2D7B88-4DCD-6147-A310-987B14C09813}"/>
    <hyperlink ref="B21" r:id="rId14" xr:uid="{DA9D0C9D-8DA9-BF43-831D-2F6A955E1DD4}"/>
    <hyperlink ref="B22" r:id="rId15" xr:uid="{6F818110-4E81-F848-A8AE-05E7A9A6FE7A}"/>
    <hyperlink ref="B23" r:id="rId16" xr:uid="{E9BEA4A2-04C3-404E-A268-79DC2662C63B}"/>
    <hyperlink ref="B26" r:id="rId17" xr:uid="{ABF4169C-B4C5-F14F-853A-6855610D0FE6}"/>
    <hyperlink ref="B27" r:id="rId18" xr:uid="{A55222A7-7BCF-4D4D-9E7C-EB5D3D7FD7E1}"/>
    <hyperlink ref="B28" r:id="rId19" xr:uid="{E3B54CD9-6CC3-B242-A60A-DFCD03C0DAF2}"/>
    <hyperlink ref="B29" r:id="rId20" xr:uid="{7415E4D8-AE4D-C94C-B26D-E1E1F7459229}"/>
    <hyperlink ref="B30" r:id="rId21" xr:uid="{C626251A-03AA-F746-AF7A-8694F261AC79}"/>
    <hyperlink ref="B31" r:id="rId22" xr:uid="{2E4A63A8-11DB-3744-A24E-8194CD27DBDF}"/>
    <hyperlink ref="B32" r:id="rId23" xr:uid="{BDFA26E9-0BA3-4848-9299-2E823D5F25F9}"/>
    <hyperlink ref="B33" r:id="rId24" xr:uid="{BFDFACF7-F856-5542-BBE4-08F47887CA08}"/>
    <hyperlink ref="B34" r:id="rId25" xr:uid="{580E0821-B05C-AB40-AA1A-3FB2757FE2CF}"/>
    <hyperlink ref="B35" r:id="rId26" xr:uid="{15B22980-D72D-CE40-9C38-C397112DDB81}"/>
    <hyperlink ref="B36" r:id="rId27" xr:uid="{9FB98467-30DD-3348-A793-88BA3BBE2E78}"/>
    <hyperlink ref="B37" r:id="rId28" xr:uid="{EA3E752C-5F52-1945-A70E-1623A7D5C317}"/>
    <hyperlink ref="B38" r:id="rId29" xr:uid="{1357CD24-7A21-6F47-8EC9-FB1626417BD5}"/>
    <hyperlink ref="B39" r:id="rId30" xr:uid="{B6E0BDCA-8216-1D45-8224-7D711C112BD9}"/>
    <hyperlink ref="B40" r:id="rId31" xr:uid="{42DB3EC6-A734-DE45-9217-D4D1ED7176BD}"/>
    <hyperlink ref="B41" r:id="rId32" xr:uid="{80D60031-F62F-2547-940F-01B0908B7D9F}"/>
    <hyperlink ref="B42" r:id="rId33" xr:uid="{993C6A58-A934-B84C-90D2-5C97F875E420}"/>
    <hyperlink ref="B43" r:id="rId34" xr:uid="{0B2F58EA-45E6-0247-8CD8-58E13B3E6A59}"/>
    <hyperlink ref="B44" r:id="rId35" xr:uid="{646B92CA-D8E2-8A4B-AB8C-E6FD6D37468E}"/>
    <hyperlink ref="B45" r:id="rId36" xr:uid="{31548D33-CDE8-654B-BC56-9767AB8DF888}"/>
    <hyperlink ref="B46" r:id="rId37" xr:uid="{EFDED1FE-E3D7-A849-9A32-E652F3C67A68}"/>
    <hyperlink ref="B47" r:id="rId38" xr:uid="{BC5B3157-61A4-274B-9434-A54B26DC1797}"/>
    <hyperlink ref="B48" r:id="rId39" xr:uid="{E4514CE8-E344-544B-82FB-10ADBDD27A9A}"/>
    <hyperlink ref="B49" r:id="rId40" xr:uid="{CF05D0A3-A830-AD4E-B11E-EEA459B3AA4B}"/>
    <hyperlink ref="B50" r:id="rId41" xr:uid="{77516AEB-8678-CF41-AE03-CB9FE3D27381}"/>
    <hyperlink ref="B51" r:id="rId42" xr:uid="{5E1115B9-7DF6-DA47-A067-3210540CD51C}"/>
    <hyperlink ref="B52" r:id="rId43" xr:uid="{EB954FF8-2DED-BE4F-BE30-3DB38F47E625}"/>
    <hyperlink ref="B53" r:id="rId44" xr:uid="{111A8359-E35D-CE4C-AE9F-B9DDB38F94F0}"/>
    <hyperlink ref="B54" r:id="rId45" xr:uid="{A9F46067-9F40-E542-B1EB-CD75340F88C9}"/>
    <hyperlink ref="B55" r:id="rId46" xr:uid="{2AAAA3F5-0255-9B46-A7B2-1D1C8EBD34A4}"/>
    <hyperlink ref="B56" r:id="rId47" xr:uid="{BBDDF38B-5B3B-1642-B61D-14D8B31C8D8B}"/>
    <hyperlink ref="B57" r:id="rId48" xr:uid="{986EDC3F-E9C7-D849-B06B-A1B5B5687CFE}"/>
    <hyperlink ref="B62" r:id="rId49" xr:uid="{F0C3CFA2-7299-2846-9117-0CC5C7F0621C}"/>
    <hyperlink ref="B63" r:id="rId50" xr:uid="{831AC402-7510-3243-AAEA-55893930A226}"/>
    <hyperlink ref="B66" r:id="rId51" xr:uid="{9BC70B7E-ECAA-2140-BF0A-855A07BAD1B0}"/>
    <hyperlink ref="B67" r:id="rId52" xr:uid="{76B19BC2-9991-DF4C-9176-5CD8F7EABC7E}"/>
    <hyperlink ref="B68" r:id="rId53" xr:uid="{53323426-F6A0-B146-8113-8508A3B8FEF9}"/>
    <hyperlink ref="B60" r:id="rId54" xr:uid="{5264A10C-70EA-9449-9EC0-68ED149E4B3B}"/>
    <hyperlink ref="B61" r:id="rId55" xr:uid="{7B922C06-E8E8-CA4D-92A8-1A08B6DA59F5}"/>
    <hyperlink ref="B65" r:id="rId56" xr:uid="{544029E3-F7C6-AC40-BE27-1AE1049B17A8}"/>
    <hyperlink ref="B64" r:id="rId57" xr:uid="{827BB4B6-2671-3842-9FB3-607408829536}"/>
    <hyperlink ref="B69" r:id="rId58" xr:uid="{B29D73BD-CBC3-1A4B-B503-1CF54F36B0CA}"/>
  </hyperlinks>
  <printOptions horizontalCentered="1" verticalCentered="1"/>
  <pageMargins left="0.23622047244094491" right="0.23622047244094491" top="0.15748031496062992" bottom="0.15748031496062992" header="0" footer="0"/>
  <pageSetup scale="65" fitToWidth="0" orientation="portrait" r:id="rId59"/>
  <colBreaks count="1" manualBreakCount="1">
    <brk id="10" max="1048575" man="1"/>
  </colBreaks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 2023</vt:lpstr>
      <vt:lpstr>'Q3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Silva</dc:creator>
  <cp:lastModifiedBy>Alejandro Ariza</cp:lastModifiedBy>
  <cp:lastPrinted>2023-12-08T14:28:28Z</cp:lastPrinted>
  <dcterms:created xsi:type="dcterms:W3CDTF">2017-08-15T21:10:30Z</dcterms:created>
  <dcterms:modified xsi:type="dcterms:W3CDTF">2024-04-04T23:13:15Z</dcterms:modified>
</cp:coreProperties>
</file>